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Titles" vbProcedure="false">Momente!$6:$7</definedName>
    <definedName function="false" hidden="false" name="ErgebnisseQS" vbProcedure="false">'Eingabe QS'!$G$15:$G$17</definedName>
    <definedName function="false" hidden="false" name="NutzereingabeQS" vbProcedure="false">'Eingabe QS'!$G$6:$G$10</definedName>
    <definedName function="false" hidden="false" localSheetId="0" name="Ergebnisse" vbProcedure="false">Ergebnisse!$G$15:$G$18</definedName>
    <definedName function="false" hidden="false" localSheetId="0" name="Nutzereingabe" vbProcedure="false">Ergebnisse!$G$6:$G$10</definedName>
    <definedName function="false" hidden="false" localSheetId="2" name="_xlnm.Print_Titles" vbProcedure="false">Momente!$6:$7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<sst xmlns="http://schemas.openxmlformats.org/spreadsheetml/2006/main" count="88" uniqueCount="65">
  <si>
    <t>Einfache statische Berechnung eines Einfeldträgers</t>
  </si>
  <si>
    <t>Länge</t>
  </si>
  <si>
    <t>Bitte geben Sie folgende Werte ein: </t>
  </si>
  <si>
    <t>Gesamtlänge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</si>
  <si>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</si>
  <si>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</si>
  <si>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</si>
  <si>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</si>
  <si>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</si>
  <si>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</si>
  <si>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</si>
  <si>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</si>
  <si>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</si>
  <si>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</si>
  <si>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</si>
  <si>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Auflast 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</si>
  <si>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</si>
  <si>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</si>
  <si>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</si>
  <si>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</si>
  <si>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</si>
  <si>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</si>
  <si>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 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</si>
  <si>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</si>
  <si>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</si>
  <si>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</si>
  <si>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</si>
  <si>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Diagramm:</t>
  </si>
  <si>
    <t>Berechnung querschnittsabhängige Werte 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</si>
  <si>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</si>
  <si>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</si>
  <si>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</si>
  <si>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</si>
  <si>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</si>
  <si>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</si>
  <si>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</si>
  <si>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</si>
  <si>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</si>
  <si>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</si>
  <si>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v=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</si>
  <si>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</si>
  <si>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Flansch des Querschnitts</t>
  </si>
  <si>
    <t>A=</t>
  </si>
  <si>
    <r>
      <t>[cm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</si>
  <si>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</si>
  <si>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</si>
  <si>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</si>
  <si>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</si>
  <si>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</si>
  <si>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</si>
  <si>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</si>
  <si>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</si>
  <si>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 </t>
  </si>
  <si>
    <r>
      <t>Eigengewicht und Auflast q</t>
    </r>
    <r>
      <rPr>
        <vertAlign val="subscript"/>
        <sz val="11"/>
        <rFont val="Calibri"/>
        <family val="2"/>
        <charset val="1"/>
      </rPr>
      <t>z</t>
    </r>
    <r>
      <rPr>
        <sz val="11"/>
        <rFont val="Calibri"/>
        <family val="2"/>
        <charset val="1"/>
      </rPr>
      <t>+p</t>
    </r>
    <r>
      <rPr>
        <vertAlign val="subscript"/>
        <sz val="11"/>
        <rFont val="Calibri"/>
        <family val="2"/>
        <charset val="1"/>
      </rPr>
      <t>z</t>
    </r>
  </si>
  <si>
    <r>
      <t>Einzellast 1 P</t>
    </r>
    <r>
      <rPr>
        <vertAlign val="subscript"/>
        <sz val="11"/>
        <rFont val="Calibri"/>
        <family val="2"/>
        <charset val="1"/>
      </rPr>
      <t>z1</t>
    </r>
  </si>
  <si>
    <r>
      <t>Einzellast 2 P</t>
    </r>
    <r>
      <rPr>
        <vertAlign val="subscript"/>
        <sz val="11"/>
        <rFont val="Calibri"/>
        <family val="2"/>
        <charset val="1"/>
      </rPr>
      <t>z2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</si>
  <si>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</si>
  <si>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</si>
  <si>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</si>
  <si>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</si>
  <si>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</si>
  <si>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 </t>
    </r>
    <r>
      <rPr>
        <vertAlign val="subscript"/>
        <sz val="11"/>
        <color rgb="FF000000"/>
        <rFont val="Calibri"/>
        <family val="2"/>
        <charset val="1"/>
      </rPr>
      <t>z2</t>
    </r>
  </si>
  <si>
    <t>Mges</t>
  </si>
  <si>
    <t>X</t>
  </si>
  <si>
    <t>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</si>
</sst>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#,##0.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16"/>
      <color rgb="FF595959"/>
      <name val="Calibri"/>
      <family val="2"/>
    </font>
    <font>
      <sz val="8"/>
      <color rgb="FF595959"/>
      <name val="Calibri"/>
      <family val="2"/>
    </font>
    <font>
      <sz val="9"/>
      <color rgb="FF595959"/>
      <name val="Calibri"/>
      <family val="2"/>
    </font>
    <font>
      <sz val="11"/>
      <name val="Calibri"/>
      <family val="2"/>
      <charset val="1"/>
    </font>
    <font>
      <sz val="11"/>
      <color rgb="FF000000"/>
      <name val="Calibri"/>
      <family val="2"/>
    </font>
    <font>
      <vertAlign val="subscript"/>
      <sz val="11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E2F0D9"/>
      </patternFill>
    </fill>
    <fill>
      <patternFill patternType="solid">
        <fgColor rgb="FF92D050"/>
        <bgColor rgb="FFA5A5A5"/>
      </patternFill>
    </fill>
    <fill>
      <patternFill patternType="solid">
        <fgColor rgb="FF9DC3E6"/>
        <bgColor rgb="FFBDD7EE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BE5D6"/>
        <bgColor rgb="FFFFF2CC"/>
      </patternFill>
    </fill>
    <fill>
      <patternFill patternType="solid">
        <fgColor rgb="FFDEEBF7"/>
        <bgColor rgb="FFE2F0D9"/>
      </patternFill>
    </fill>
    <fill>
      <patternFill patternType="solid">
        <fgColor rgb="FFF8CBAD"/>
        <bgColor rgb="FFFFE699"/>
      </patternFill>
    </fill>
    <fill>
      <patternFill patternType="solid">
        <fgColor rgb="FFBDD7EE"/>
        <bgColor rgb="FFD9D9D9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 style="dashDotDot"/>
      <diagonal/>
    </border>
    <border diagonalUp="false" diagonalDown="false">
      <left style="medium"/>
      <right/>
      <top/>
      <bottom style="dashDotDot"/>
      <diagonal/>
    </border>
    <border diagonalUp="false" diagonalDown="false">
      <left/>
      <right style="medium"/>
      <top/>
      <bottom style="dashDot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3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8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2" fillId="4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5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6" borderId="1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6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6" borderId="18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2" fillId="7" borderId="1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2" fillId="7" borderId="17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7" borderId="18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5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5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8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8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8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9" borderId="2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11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2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2" borderId="3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11" borderId="3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3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5B9BD5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5E0B4"/>
      <rgbColor rgb="FFE2F0D9"/>
      <rgbColor rgb="FFFFE699"/>
      <rgbColor rgb="FF9DC3E6"/>
      <rgbColor rgb="FFFBE5D6"/>
      <rgbColor rgb="FFCC99FF"/>
      <rgbColor rgb="FFF8CBAD"/>
      <rgbColor rgb="FF3366FF"/>
      <rgbColor rgb="FF33CCCC"/>
      <rgbColor rgb="FF92D05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 sz="1600">
                <a:solidFill>
                  <a:srgbClr val="595959"/>
                </a:solidFill>
                <a:latin typeface="Calibri"/>
              </a:rPr>
              <a:t>Diagramm Moment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5b9bd5"/>
            </a:solidFill>
            <a:ln w="22320">
              <a:solidFill>
                <a:srgbClr val="5b9bd5"/>
              </a:solidFill>
              <a:round/>
            </a:ln>
          </c:spPr>
          <c:marker>
            <c:symbol val="diamond"/>
            <c:size val="6"/>
            <c:spPr>
              <a:solidFill>
                <a:srgbClr val="5b9bd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momente!$H$8:$H$78</c:f>
              <c:numCache>
                <c:formatCode>General</c:formatCode>
                <c:ptCount val="71"/>
                <c:pt idx="0">
                  <c:v>0</c:v>
                </c:pt>
                <c:pt idx="1">
                  <c:v>164428.334571429</c:v>
                </c:pt>
                <c:pt idx="2">
                  <c:v>324252.121142857</c:v>
                </c:pt>
                <c:pt idx="3">
                  <c:v>479471.359714286</c:v>
                </c:pt>
                <c:pt idx="4">
                  <c:v>630086.050285714</c:v>
                </c:pt>
                <c:pt idx="5">
                  <c:v>776096.192857143</c:v>
                </c:pt>
                <c:pt idx="6">
                  <c:v>917501.787428572</c:v>
                </c:pt>
                <c:pt idx="7">
                  <c:v>1054302.834</c:v>
                </c:pt>
                <c:pt idx="8">
                  <c:v>1186499.33257143</c:v>
                </c:pt>
                <c:pt idx="9">
                  <c:v>1314091.28314286</c:v>
                </c:pt>
                <c:pt idx="10">
                  <c:v>1437078.68571429</c:v>
                </c:pt>
                <c:pt idx="11">
                  <c:v>1551461.54028571</c:v>
                </c:pt>
                <c:pt idx="12">
                  <c:v>1661239.84685714</c:v>
                </c:pt>
                <c:pt idx="13">
                  <c:v>1766413.60542857</c:v>
                </c:pt>
                <c:pt idx="14">
                  <c:v>1866982.816</c:v>
                </c:pt>
                <c:pt idx="15">
                  <c:v>1962947.47857143</c:v>
                </c:pt>
                <c:pt idx="16">
                  <c:v>2054307.59314286</c:v>
                </c:pt>
                <c:pt idx="17">
                  <c:v>2141063.15971429</c:v>
                </c:pt>
                <c:pt idx="18">
                  <c:v>2223214.17828572</c:v>
                </c:pt>
                <c:pt idx="19">
                  <c:v>2300760.64885714</c:v>
                </c:pt>
                <c:pt idx="20">
                  <c:v>2373702.57142857</c:v>
                </c:pt>
                <c:pt idx="21">
                  <c:v>2442039.946</c:v>
                </c:pt>
                <c:pt idx="22">
                  <c:v>2505772.77257143</c:v>
                </c:pt>
                <c:pt idx="23">
                  <c:v>2564901.05114286</c:v>
                </c:pt>
                <c:pt idx="24">
                  <c:v>2619424.78171429</c:v>
                </c:pt>
                <c:pt idx="25">
                  <c:v>2669343.96428572</c:v>
                </c:pt>
                <c:pt idx="26">
                  <c:v>2714658.59885714</c:v>
                </c:pt>
                <c:pt idx="27">
                  <c:v>2755368.68542857</c:v>
                </c:pt>
                <c:pt idx="28">
                  <c:v>2791474.224</c:v>
                </c:pt>
                <c:pt idx="29">
                  <c:v>2822975.21457143</c:v>
                </c:pt>
                <c:pt idx="30">
                  <c:v>2849871.65714286</c:v>
                </c:pt>
                <c:pt idx="31">
                  <c:v>2872163.55171429</c:v>
                </c:pt>
                <c:pt idx="32">
                  <c:v>2889850.89828572</c:v>
                </c:pt>
                <c:pt idx="33">
                  <c:v>2900933.69685714</c:v>
                </c:pt>
                <c:pt idx="34">
                  <c:v>2905411.94742857</c:v>
                </c:pt>
                <c:pt idx="35">
                  <c:v>2905285.65</c:v>
                </c:pt>
                <c:pt idx="36">
                  <c:v>2900554.80457143</c:v>
                </c:pt>
                <c:pt idx="37">
                  <c:v>2891219.41114286</c:v>
                </c:pt>
                <c:pt idx="38">
                  <c:v>2877279.46971429</c:v>
                </c:pt>
                <c:pt idx="39">
                  <c:v>2858734.98028572</c:v>
                </c:pt>
                <c:pt idx="40">
                  <c:v>2835585.94285714</c:v>
                </c:pt>
                <c:pt idx="41">
                  <c:v>2807832.35742857</c:v>
                </c:pt>
                <c:pt idx="42">
                  <c:v>2775474.224</c:v>
                </c:pt>
                <c:pt idx="43">
                  <c:v>2738511.54257143</c:v>
                </c:pt>
                <c:pt idx="44">
                  <c:v>2696944.31314286</c:v>
                </c:pt>
                <c:pt idx="45">
                  <c:v>2650772.53571429</c:v>
                </c:pt>
                <c:pt idx="46">
                  <c:v>2599996.21028572</c:v>
                </c:pt>
                <c:pt idx="47">
                  <c:v>2544615.33685714</c:v>
                </c:pt>
                <c:pt idx="48">
                  <c:v>2484629.91542857</c:v>
                </c:pt>
                <c:pt idx="49">
                  <c:v>2420039.946</c:v>
                </c:pt>
                <c:pt idx="50">
                  <c:v>2350845.42857143</c:v>
                </c:pt>
                <c:pt idx="51">
                  <c:v>2277046.36314286</c:v>
                </c:pt>
                <c:pt idx="52">
                  <c:v>2198642.74971429</c:v>
                </c:pt>
                <c:pt idx="53">
                  <c:v>2115634.58828572</c:v>
                </c:pt>
                <c:pt idx="54">
                  <c:v>2028021.87885715</c:v>
                </c:pt>
                <c:pt idx="55">
                  <c:v>1935804.62142858</c:v>
                </c:pt>
                <c:pt idx="56">
                  <c:v>1838982.81600001</c:v>
                </c:pt>
                <c:pt idx="57">
                  <c:v>1737556.46257143</c:v>
                </c:pt>
                <c:pt idx="58">
                  <c:v>1631525.56114286</c:v>
                </c:pt>
                <c:pt idx="59">
                  <c:v>1520890.11171429</c:v>
                </c:pt>
                <c:pt idx="60">
                  <c:v>1405650.11428572</c:v>
                </c:pt>
                <c:pt idx="61">
                  <c:v>1285805.56885715</c:v>
                </c:pt>
                <c:pt idx="62">
                  <c:v>1161356.47542858</c:v>
                </c:pt>
                <c:pt idx="63">
                  <c:v>1032302.83400001</c:v>
                </c:pt>
                <c:pt idx="64">
                  <c:v>898644.644571438</c:v>
                </c:pt>
                <c:pt idx="65">
                  <c:v>760381.907142867</c:v>
                </c:pt>
                <c:pt idx="66">
                  <c:v>617514.621714297</c:v>
                </c:pt>
                <c:pt idx="67">
                  <c:v>470042.788285726</c:v>
                </c:pt>
                <c:pt idx="68">
                  <c:v>317966.406857156</c:v>
                </c:pt>
                <c:pt idx="69">
                  <c:v>161285.477428585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"Mz2"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ed7d31"/>
            </a:solidFill>
            <a:ln w="22320">
              <a:solidFill>
                <a:srgbClr val="ed7d31"/>
              </a:solidFill>
              <a:round/>
            </a:ln>
          </c:spPr>
          <c:marker>
            <c:symbol val="square"/>
            <c:size val="6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momente!$G$8:$G$78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"Mz1"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a5a5a5"/>
            </a:solidFill>
            <a:ln w="22320">
              <a:solidFill>
                <a:srgbClr val="a5a5a5"/>
              </a:solidFill>
              <a:round/>
            </a:ln>
          </c:spPr>
          <c:marker>
            <c:symbol val="triangle"/>
            <c:size val="6"/>
            <c:spPr>
              <a:solidFill>
                <a:srgbClr val="a5a5a5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momente!$F$8:$F$78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"Md"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ffc000"/>
            </a:solidFill>
            <a:ln w="22320">
              <a:solidFill>
                <a:srgbClr val="ffc000"/>
              </a:solidFill>
              <a:round/>
            </a:ln>
          </c:spPr>
          <c:marker>
            <c:symbol val="x"/>
            <c:size val="6"/>
            <c:spPr>
              <a:solidFill>
                <a:srgbClr val="ffffffff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val>
            <c:numRef>
              <c:f>momente!$E$8:$E$78</c:f>
              <c:numCache>
                <c:formatCode>General</c:formatCode>
                <c:ptCount val="71"/>
                <c:pt idx="0">
                  <c:v>0</c:v>
                </c:pt>
                <c:pt idx="1">
                  <c:v>158856.906</c:v>
                </c:pt>
                <c:pt idx="2">
                  <c:v>313109.264</c:v>
                </c:pt>
                <c:pt idx="3">
                  <c:v>462757.074</c:v>
                </c:pt>
                <c:pt idx="4">
                  <c:v>607800.336</c:v>
                </c:pt>
                <c:pt idx="5">
                  <c:v>748239.05</c:v>
                </c:pt>
                <c:pt idx="6">
                  <c:v>884073.216</c:v>
                </c:pt>
                <c:pt idx="7">
                  <c:v>1015302.834</c:v>
                </c:pt>
                <c:pt idx="8">
                  <c:v>1141927.904</c:v>
                </c:pt>
                <c:pt idx="9">
                  <c:v>1263948.426</c:v>
                </c:pt>
                <c:pt idx="10">
                  <c:v>1381364.4</c:v>
                </c:pt>
                <c:pt idx="11">
                  <c:v>1494175.826</c:v>
                </c:pt>
                <c:pt idx="12">
                  <c:v>1602382.704</c:v>
                </c:pt>
                <c:pt idx="13">
                  <c:v>1705985.034</c:v>
                </c:pt>
                <c:pt idx="14">
                  <c:v>1804982.816</c:v>
                </c:pt>
                <c:pt idx="15">
                  <c:v>1899376.05</c:v>
                </c:pt>
                <c:pt idx="16">
                  <c:v>1989164.736</c:v>
                </c:pt>
                <c:pt idx="17">
                  <c:v>2074348.874</c:v>
                </c:pt>
                <c:pt idx="18">
                  <c:v>2154928.464</c:v>
                </c:pt>
                <c:pt idx="19">
                  <c:v>2230903.506</c:v>
                </c:pt>
                <c:pt idx="20">
                  <c:v>2302274</c:v>
                </c:pt>
                <c:pt idx="21">
                  <c:v>2369039.946</c:v>
                </c:pt>
                <c:pt idx="22">
                  <c:v>2431201.344</c:v>
                </c:pt>
                <c:pt idx="23">
                  <c:v>2488758.194</c:v>
                </c:pt>
                <c:pt idx="24">
                  <c:v>2541710.496</c:v>
                </c:pt>
                <c:pt idx="25">
                  <c:v>2590058.25</c:v>
                </c:pt>
                <c:pt idx="26">
                  <c:v>2633801.456</c:v>
                </c:pt>
                <c:pt idx="27">
                  <c:v>2672940.114</c:v>
                </c:pt>
                <c:pt idx="28">
                  <c:v>2707474.224</c:v>
                </c:pt>
                <c:pt idx="29">
                  <c:v>2737403.786</c:v>
                </c:pt>
                <c:pt idx="30">
                  <c:v>2762728.8</c:v>
                </c:pt>
                <c:pt idx="31">
                  <c:v>2783449.266</c:v>
                </c:pt>
                <c:pt idx="32">
                  <c:v>2799565.184</c:v>
                </c:pt>
                <c:pt idx="33">
                  <c:v>2811076.554</c:v>
                </c:pt>
                <c:pt idx="34">
                  <c:v>2817983.376</c:v>
                </c:pt>
                <c:pt idx="35">
                  <c:v>2820285.65</c:v>
                </c:pt>
                <c:pt idx="36">
                  <c:v>2817983.376</c:v>
                </c:pt>
                <c:pt idx="37">
                  <c:v>2811076.554</c:v>
                </c:pt>
                <c:pt idx="38">
                  <c:v>2799565.184</c:v>
                </c:pt>
                <c:pt idx="39">
                  <c:v>2783449.266</c:v>
                </c:pt>
                <c:pt idx="40">
                  <c:v>2762728.8</c:v>
                </c:pt>
                <c:pt idx="41">
                  <c:v>2737403.786</c:v>
                </c:pt>
                <c:pt idx="42">
                  <c:v>2707474.224</c:v>
                </c:pt>
                <c:pt idx="43">
                  <c:v>2672940.114</c:v>
                </c:pt>
                <c:pt idx="44">
                  <c:v>2633801.456</c:v>
                </c:pt>
                <c:pt idx="45">
                  <c:v>2590058.25</c:v>
                </c:pt>
                <c:pt idx="46">
                  <c:v>2541710.496</c:v>
                </c:pt>
                <c:pt idx="47">
                  <c:v>2488758.194</c:v>
                </c:pt>
                <c:pt idx="48">
                  <c:v>2431201.344</c:v>
                </c:pt>
                <c:pt idx="49">
                  <c:v>2369039.946</c:v>
                </c:pt>
                <c:pt idx="50">
                  <c:v>2302274</c:v>
                </c:pt>
                <c:pt idx="51">
                  <c:v>2230903.506</c:v>
                </c:pt>
                <c:pt idx="52">
                  <c:v>2154928.464</c:v>
                </c:pt>
                <c:pt idx="53">
                  <c:v>2074348.874</c:v>
                </c:pt>
                <c:pt idx="54">
                  <c:v>1989164.736</c:v>
                </c:pt>
                <c:pt idx="55">
                  <c:v>1899376.05</c:v>
                </c:pt>
                <c:pt idx="56">
                  <c:v>1804982.81600001</c:v>
                </c:pt>
                <c:pt idx="57">
                  <c:v>1705985.03400001</c:v>
                </c:pt>
                <c:pt idx="58">
                  <c:v>1602382.70400001</c:v>
                </c:pt>
                <c:pt idx="59">
                  <c:v>1494175.82600001</c:v>
                </c:pt>
                <c:pt idx="60">
                  <c:v>1381364.40000001</c:v>
                </c:pt>
                <c:pt idx="61">
                  <c:v>1263948.42600001</c:v>
                </c:pt>
                <c:pt idx="62">
                  <c:v>1141927.90400001</c:v>
                </c:pt>
                <c:pt idx="63">
                  <c:v>1015302.83400001</c:v>
                </c:pt>
                <c:pt idx="64">
                  <c:v>884073.216000009</c:v>
                </c:pt>
                <c:pt idx="65">
                  <c:v>748239.05000001</c:v>
                </c:pt>
                <c:pt idx="66">
                  <c:v>607800.336000011</c:v>
                </c:pt>
                <c:pt idx="67">
                  <c:v>462757.074000012</c:v>
                </c:pt>
                <c:pt idx="68">
                  <c:v>313109.264000013</c:v>
                </c:pt>
                <c:pt idx="69">
                  <c:v>158856.906000013</c:v>
                </c:pt>
                <c:pt idx="70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solidFill>
              <a:srgbClr val="ffffff"/>
            </a:solidFill>
            <a:ln w="19080">
              <a:solidFill>
                <a:srgbClr val="ffffff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9676004"/>
        <c:axId val="14234758"/>
      </c:lineChart>
      <c:catAx>
        <c:axId val="5967600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14234758"/>
        <c:crosses val="autoZero"/>
        <c:auto val="1"/>
        <c:lblAlgn val="ctr"/>
        <c:lblOffset val="100"/>
      </c:catAx>
      <c:valAx>
        <c:axId val="1423475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crossAx val="59676004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131760</xdr:colOff>
      <xdr:row>21</xdr:row>
      <xdr:rowOff>86400</xdr:rowOff>
    </xdr:from>
    <xdr:to>
      <xdr:col>8</xdr:col>
      <xdr:colOff>159840</xdr:colOff>
      <xdr:row>38</xdr:row>
      <xdr:rowOff>171720</xdr:rowOff>
    </xdr:to>
    <xdr:graphicFrame>
      <xdr:nvGraphicFramePr>
        <xdr:cNvPr id="0" name="Diagramm 1"/>
        <xdr:cNvGraphicFramePr/>
      </xdr:nvGraphicFramePr>
      <xdr:xfrm>
        <a:off x="131760" y="4553280"/>
        <a:ext cx="5646240" cy="332388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244800</xdr:colOff>
      <xdr:row>19</xdr:row>
      <xdr:rowOff>147600</xdr:rowOff>
    </xdr:from>
    <xdr:to>
      <xdr:col>3</xdr:col>
      <xdr:colOff>245160</xdr:colOff>
      <xdr:row>20</xdr:row>
      <xdr:rowOff>190800</xdr:rowOff>
    </xdr:to>
    <xdr:sp>
      <xdr:nvSpPr>
        <xdr:cNvPr id="1" name="CustomShape 1"/>
        <xdr:cNvSpPr/>
      </xdr:nvSpPr>
      <xdr:spPr>
        <a:xfrm>
          <a:off x="2111400" y="4081320"/>
          <a:ext cx="360" cy="21456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244800</xdr:colOff>
      <xdr:row>21</xdr:row>
      <xdr:rowOff>188280</xdr:rowOff>
    </xdr:from>
    <xdr:to>
      <xdr:col>3</xdr:col>
      <xdr:colOff>251280</xdr:colOff>
      <xdr:row>23</xdr:row>
      <xdr:rowOff>31320</xdr:rowOff>
    </xdr:to>
    <xdr:sp>
      <xdr:nvSpPr>
        <xdr:cNvPr id="2" name="CustomShape 1"/>
        <xdr:cNvSpPr/>
      </xdr:nvSpPr>
      <xdr:spPr>
        <a:xfrm flipV="1">
          <a:off x="2111400" y="4493520"/>
          <a:ext cx="6480" cy="22392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564480</xdr:colOff>
      <xdr:row>24</xdr:row>
      <xdr:rowOff>188280</xdr:rowOff>
    </xdr:from>
    <xdr:to>
      <xdr:col>4</xdr:col>
      <xdr:colOff>24840</xdr:colOff>
      <xdr:row>24</xdr:row>
      <xdr:rowOff>188640</xdr:rowOff>
    </xdr:to>
    <xdr:sp>
      <xdr:nvSpPr>
        <xdr:cNvPr id="3" name="CustomShape 1"/>
        <xdr:cNvSpPr/>
      </xdr:nvSpPr>
      <xdr:spPr>
        <a:xfrm>
          <a:off x="2431080" y="5064840"/>
          <a:ext cx="217440" cy="36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39960</xdr:colOff>
      <xdr:row>24</xdr:row>
      <xdr:rowOff>188280</xdr:rowOff>
    </xdr:from>
    <xdr:to>
      <xdr:col>5</xdr:col>
      <xdr:colOff>250560</xdr:colOff>
      <xdr:row>24</xdr:row>
      <xdr:rowOff>188640</xdr:rowOff>
    </xdr:to>
    <xdr:sp>
      <xdr:nvSpPr>
        <xdr:cNvPr id="4" name="CustomShape 1"/>
        <xdr:cNvSpPr/>
      </xdr:nvSpPr>
      <xdr:spPr>
        <a:xfrm flipH="1">
          <a:off x="2925360" y="5064840"/>
          <a:ext cx="210600" cy="36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115560</xdr:colOff>
      <xdr:row>20</xdr:row>
      <xdr:rowOff>147600</xdr:rowOff>
    </xdr:from>
    <xdr:to>
      <xdr:col>3</xdr:col>
      <xdr:colOff>489240</xdr:colOff>
      <xdr:row>22</xdr:row>
      <xdr:rowOff>11160</xdr:rowOff>
    </xdr:to>
    <xdr:sp>
      <xdr:nvSpPr>
        <xdr:cNvPr id="5" name="CustomShape 1"/>
        <xdr:cNvSpPr/>
      </xdr:nvSpPr>
      <xdr:spPr>
        <a:xfrm>
          <a:off x="1982160" y="4252680"/>
          <a:ext cx="373680" cy="25416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t</a:t>
          </a:r>
          <a:endParaRPr/>
        </a:p>
        <a:p>
          <a:endParaRPr/>
        </a:p>
      </xdr:txBody>
    </xdr:sp>
    <xdr:clientData/>
  </xdr:twoCellAnchor>
  <xdr:twoCellAnchor editAs="oneCell">
    <xdr:from>
      <xdr:col>4</xdr:col>
      <xdr:colOff>33840</xdr:colOff>
      <xdr:row>24</xdr:row>
      <xdr:rowOff>65880</xdr:rowOff>
    </xdr:from>
    <xdr:to>
      <xdr:col>5</xdr:col>
      <xdr:colOff>162720</xdr:colOff>
      <xdr:row>25</xdr:row>
      <xdr:rowOff>126720</xdr:rowOff>
    </xdr:to>
    <xdr:sp>
      <xdr:nvSpPr>
        <xdr:cNvPr id="6" name="CustomShape 1"/>
        <xdr:cNvSpPr/>
      </xdr:nvSpPr>
      <xdr:spPr>
        <a:xfrm>
          <a:off x="2657520" y="4942440"/>
          <a:ext cx="390600" cy="25128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s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264960</xdr:colOff>
      <xdr:row>24</xdr:row>
      <xdr:rowOff>65880</xdr:rowOff>
    </xdr:from>
    <xdr:to>
      <xdr:col>6</xdr:col>
      <xdr:colOff>638640</xdr:colOff>
      <xdr:row>25</xdr:row>
      <xdr:rowOff>106200</xdr:rowOff>
    </xdr:to>
    <xdr:sp>
      <xdr:nvSpPr>
        <xdr:cNvPr id="7" name="CustomShape 1"/>
        <xdr:cNvSpPr/>
      </xdr:nvSpPr>
      <xdr:spPr>
        <a:xfrm>
          <a:off x="3907080" y="4942440"/>
          <a:ext cx="373680" cy="23076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h</a:t>
          </a:r>
          <a:endParaRPr/>
        </a:p>
        <a:p>
          <a:endParaRPr/>
        </a:p>
      </xdr:txBody>
    </xdr:sp>
    <xdr:clientData/>
  </xdr:twoCellAnchor>
  <xdr:twoCellAnchor editAs="oneCell">
    <xdr:from>
      <xdr:col>6</xdr:col>
      <xdr:colOff>448920</xdr:colOff>
      <xdr:row>20</xdr:row>
      <xdr:rowOff>160200</xdr:rowOff>
    </xdr:from>
    <xdr:to>
      <xdr:col>6</xdr:col>
      <xdr:colOff>451800</xdr:colOff>
      <xdr:row>24</xdr:row>
      <xdr:rowOff>64440</xdr:rowOff>
    </xdr:to>
    <xdr:sp>
      <xdr:nvSpPr>
        <xdr:cNvPr id="8" name="CustomShape 1"/>
        <xdr:cNvSpPr/>
      </xdr:nvSpPr>
      <xdr:spPr>
        <a:xfrm flipH="1" flipV="1">
          <a:off x="4091040" y="4265280"/>
          <a:ext cx="2880" cy="67572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452160</xdr:colOff>
      <xdr:row>25</xdr:row>
      <xdr:rowOff>106560</xdr:rowOff>
    </xdr:from>
    <xdr:to>
      <xdr:col>6</xdr:col>
      <xdr:colOff>455040</xdr:colOff>
      <xdr:row>28</xdr:row>
      <xdr:rowOff>190800</xdr:rowOff>
    </xdr:to>
    <xdr:sp>
      <xdr:nvSpPr>
        <xdr:cNvPr id="9" name="CustomShape 1"/>
        <xdr:cNvSpPr/>
      </xdr:nvSpPr>
      <xdr:spPr>
        <a:xfrm>
          <a:off x="4094280" y="5173560"/>
          <a:ext cx="2880" cy="66528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4</xdr:col>
      <xdr:colOff>27000</xdr:colOff>
      <xdr:row>29</xdr:row>
      <xdr:rowOff>181440</xdr:rowOff>
    </xdr:from>
    <xdr:to>
      <xdr:col>5</xdr:col>
      <xdr:colOff>155880</xdr:colOff>
      <xdr:row>31</xdr:row>
      <xdr:rowOff>51840</xdr:rowOff>
    </xdr:to>
    <xdr:sp>
      <xdr:nvSpPr>
        <xdr:cNvPr id="10" name="CustomShape 1"/>
        <xdr:cNvSpPr/>
      </xdr:nvSpPr>
      <xdr:spPr>
        <a:xfrm>
          <a:off x="2650680" y="6029640"/>
          <a:ext cx="390600" cy="25128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b</a:t>
          </a:r>
          <a:endParaRPr/>
        </a:p>
        <a:p>
          <a:endParaRPr/>
        </a:p>
      </xdr:txBody>
    </xdr:sp>
    <xdr:clientData/>
  </xdr:twoCellAnchor>
  <xdr:twoCellAnchor editAs="oneCell">
    <xdr:from>
      <xdr:col>3</xdr:col>
      <xdr:colOff>27000</xdr:colOff>
      <xdr:row>30</xdr:row>
      <xdr:rowOff>117000</xdr:rowOff>
    </xdr:from>
    <xdr:to>
      <xdr:col>4</xdr:col>
      <xdr:colOff>26640</xdr:colOff>
      <xdr:row>30</xdr:row>
      <xdr:rowOff>119880</xdr:rowOff>
    </xdr:to>
    <xdr:sp>
      <xdr:nvSpPr>
        <xdr:cNvPr id="11" name="CustomShape 1"/>
        <xdr:cNvSpPr/>
      </xdr:nvSpPr>
      <xdr:spPr>
        <a:xfrm flipH="1">
          <a:off x="1893600" y="6155640"/>
          <a:ext cx="756720" cy="288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156240</xdr:colOff>
      <xdr:row>30</xdr:row>
      <xdr:rowOff>105840</xdr:rowOff>
    </xdr:from>
    <xdr:to>
      <xdr:col>6</xdr:col>
      <xdr:colOff>40320</xdr:colOff>
      <xdr:row>30</xdr:row>
      <xdr:rowOff>115560</xdr:rowOff>
    </xdr:to>
    <xdr:sp>
      <xdr:nvSpPr>
        <xdr:cNvPr id="12" name="CustomShape 1"/>
        <xdr:cNvSpPr/>
      </xdr:nvSpPr>
      <xdr:spPr>
        <a:xfrm flipV="1">
          <a:off x="3041640" y="6144480"/>
          <a:ext cx="640800" cy="972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2</xdr:col>
      <xdr:colOff>564480</xdr:colOff>
      <xdr:row>24</xdr:row>
      <xdr:rowOff>24840</xdr:rowOff>
    </xdr:from>
    <xdr:to>
      <xdr:col>3</xdr:col>
      <xdr:colOff>176400</xdr:colOff>
      <xdr:row>25</xdr:row>
      <xdr:rowOff>85680</xdr:rowOff>
    </xdr:to>
    <xdr:sp>
      <xdr:nvSpPr>
        <xdr:cNvPr id="13" name="CustomShape 1"/>
        <xdr:cNvSpPr/>
      </xdr:nvSpPr>
      <xdr:spPr>
        <a:xfrm>
          <a:off x="1674360" y="4901400"/>
          <a:ext cx="368640" cy="251280"/>
        </a:xfrm>
        <a:prstGeom prst="rect">
          <a:avLst/>
        </a:prstGeom>
        <a:noFill/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US" sz="1100" strike="noStrike">
              <a:solidFill>
                <a:srgbClr val="000000"/>
              </a:solidFill>
              <a:latin typeface="Calibri"/>
            </a:rPr>
            <a:t>y</a:t>
          </a:r>
          <a:endParaRPr/>
        </a:p>
        <a:p>
          <a:endParaRPr/>
        </a:p>
      </xdr:txBody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2.99489795918367" collapsed="true"/>
    <col min="2" max="5" hidden="false" style="0" width="10.7295918367347" collapsed="true"/>
    <col min="6" max="6" hidden="false" style="0" width="8.70918367346939" collapsed="true"/>
    <col min="7" max="7" hidden="false" style="0" width="14.280612244898" collapsed="true"/>
    <col min="8" max="8" hidden="false" style="0" width="10.7295918367347" collapsed="true"/>
    <col min="9" max="9" hidden="false" style="0" width="4.57142857142857" collapsed="true"/>
    <col min="10" max="10" hidden="false" style="0" width="10.7295918367347" collapsed="true"/>
    <col min="11" max="11" hidden="false" style="0" width="11.4183673469388" collapsed="true"/>
    <col min="12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  <c r="K2" s="0" t="s">
        <v>1</v>
      </c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3" t="s">
        <v>2</v>
      </c>
      <c r="C4" s="4"/>
      <c r="D4" s="4"/>
      <c r="E4" s="5"/>
      <c r="F4" s="5"/>
      <c r="G4" s="5"/>
      <c r="H4" s="6"/>
      <c r="I4" s="1"/>
      <c r="K4" s="7" t="n">
        <v>3.5</v>
      </c>
    </row>
    <row r="5" customFormat="false" ht="15.75" hidden="false" customHeight="false" outlineLevel="0" collapsed="false">
      <c r="A5" s="1"/>
      <c r="B5" s="8"/>
      <c r="C5" s="9"/>
      <c r="D5" s="9"/>
      <c r="E5" s="9"/>
      <c r="F5" s="9"/>
      <c r="G5" s="9"/>
      <c r="H5" s="10"/>
      <c r="I5" s="1"/>
      <c r="K5" s="7" t="n">
        <v>7</v>
      </c>
    </row>
    <row r="6" customFormat="false" ht="15.75" hidden="false" customHeight="false" outlineLevel="0" collapsed="false">
      <c r="A6" s="1"/>
      <c r="B6" s="8" t="s">
        <v>3</v>
      </c>
      <c r="C6" s="9"/>
      <c r="D6" s="9"/>
      <c r="E6" s="9"/>
      <c r="F6" s="11" t="s">
        <v>4</v>
      </c>
      <c r="G6" s="12" t="n">
        <v>14</v>
      </c>
      <c r="H6" s="10" t="s">
        <v>5</v>
      </c>
      <c r="I6" s="1"/>
      <c r="K6" s="7" t="n">
        <v>10.5</v>
      </c>
    </row>
    <row r="7" customFormat="false" ht="18.75" hidden="false" customHeight="false" outlineLevel="0" collapsed="false">
      <c r="A7" s="1"/>
      <c r="B7" s="8" t="s">
        <v>6</v>
      </c>
      <c r="C7" s="9"/>
      <c r="D7" s="9"/>
      <c r="E7" s="9"/>
      <c r="F7" s="11" t="s">
        <v>7</v>
      </c>
      <c r="G7" s="12" t="n">
        <v>20000</v>
      </c>
      <c r="H7" s="10" t="s">
        <v>8</v>
      </c>
      <c r="I7" s="1"/>
      <c r="K7" s="7" t="n">
        <v>14</v>
      </c>
    </row>
    <row r="8" customFormat="false" ht="18.75" hidden="false" customHeight="false" outlineLevel="0" collapsed="false">
      <c r="A8" s="1"/>
      <c r="B8" s="8" t="s">
        <v>9</v>
      </c>
      <c r="C8" s="9"/>
      <c r="D8" s="9"/>
      <c r="E8" s="9"/>
      <c r="F8" s="11" t="s">
        <v>10</v>
      </c>
      <c r="G8" s="12" t="n">
        <v>2</v>
      </c>
      <c r="H8" s="10" t="s">
        <v>5</v>
      </c>
      <c r="I8" s="1"/>
    </row>
    <row r="9" customFormat="false" ht="18.75" hidden="false" customHeight="false" outlineLevel="0" collapsed="false">
      <c r="A9" s="1"/>
      <c r="B9" s="8" t="s">
        <v>11</v>
      </c>
      <c r="C9" s="9"/>
      <c r="D9" s="9"/>
      <c r="E9" s="9"/>
      <c r="F9" s="11" t="s">
        <v>12</v>
      </c>
      <c r="G9" s="12" t="n">
        <v>20000</v>
      </c>
      <c r="H9" s="10" t="s">
        <v>8</v>
      </c>
      <c r="I9" s="1"/>
    </row>
    <row r="10" customFormat="false" ht="18.75" hidden="false" customHeight="false" outlineLevel="0" collapsed="false">
      <c r="A10" s="1"/>
      <c r="B10" s="8" t="s">
        <v>13</v>
      </c>
      <c r="C10" s="9"/>
      <c r="D10" s="9"/>
      <c r="E10" s="9"/>
      <c r="F10" s="11" t="s">
        <v>14</v>
      </c>
      <c r="G10" s="12" t="n">
        <v>6.5</v>
      </c>
      <c r="H10" s="10" t="s">
        <v>5</v>
      </c>
      <c r="I10" s="1"/>
    </row>
    <row r="11" customFormat="false" ht="18.75" hidden="false" customHeight="false" outlineLevel="0" collapsed="false">
      <c r="A11" s="1"/>
      <c r="B11" s="13" t="s">
        <v>15</v>
      </c>
      <c r="C11" s="14"/>
      <c r="D11" s="14"/>
      <c r="E11" s="14"/>
      <c r="F11" s="15" t="s">
        <v>16</v>
      </c>
      <c r="G11" s="12" t="n">
        <v>3000</v>
      </c>
      <c r="H11" s="16" t="s">
        <v>17</v>
      </c>
      <c r="I11" s="1"/>
    </row>
    <row r="12" customFormat="false" ht="15" hidden="false" customHeight="false" outlineLevel="0" collapsed="false">
      <c r="A12" s="17"/>
      <c r="B12" s="18"/>
      <c r="C12" s="18"/>
      <c r="D12" s="18"/>
      <c r="E12" s="18"/>
      <c r="F12" s="19"/>
      <c r="G12" s="18"/>
      <c r="H12" s="18"/>
      <c r="I12" s="1"/>
    </row>
    <row r="13" customFormat="false" ht="15.75" hidden="false" customHeight="false" outlineLevel="0" collapsed="false">
      <c r="A13" s="20"/>
      <c r="B13" s="21" t="s">
        <v>18</v>
      </c>
      <c r="C13" s="22"/>
      <c r="D13" s="22"/>
      <c r="E13" s="22"/>
      <c r="F13" s="23"/>
      <c r="G13" s="22"/>
      <c r="H13" s="24"/>
      <c r="I13" s="1"/>
    </row>
    <row r="14" customFormat="false" ht="15.75" hidden="false" customHeight="false" outlineLevel="0" collapsed="false">
      <c r="A14" s="1"/>
      <c r="B14" s="8"/>
      <c r="C14" s="9"/>
      <c r="D14" s="9"/>
      <c r="E14" s="9"/>
      <c r="F14" s="11"/>
      <c r="G14" s="9"/>
      <c r="H14" s="10"/>
      <c r="I14" s="1"/>
    </row>
    <row r="15" customFormat="false" ht="18.75" hidden="false" customHeight="false" outlineLevel="0" collapsed="false">
      <c r="A15" s="1"/>
      <c r="B15" s="8" t="s">
        <v>19</v>
      </c>
      <c r="C15" s="9"/>
      <c r="D15" s="9"/>
      <c r="E15" s="9"/>
      <c r="F15" s="11" t="s">
        <v>20</v>
      </c>
      <c r="G15" s="25" t="n">
        <f aca="false">Momente!M12</f>
        <v>2905411.94742857</v>
      </c>
      <c r="H15" s="10" t="s">
        <v>21</v>
      </c>
      <c r="I15" s="1"/>
    </row>
    <row r="16" customFormat="false" ht="19.5" hidden="false" customHeight="false" outlineLevel="0" collapsed="false">
      <c r="A16" s="1"/>
      <c r="B16" s="8" t="s">
        <v>22</v>
      </c>
      <c r="C16" s="9"/>
      <c r="D16" s="9"/>
      <c r="E16" s="9"/>
      <c r="F16" s="11" t="s">
        <v>23</v>
      </c>
      <c r="G16" s="25" t="n">
        <f aca="false">(($G$15*100/'Eingabe QS'!$G$16)*('Eingabe QS'!$G$6/2)*100)</f>
        <v>18018594.906517</v>
      </c>
      <c r="H16" s="10" t="s">
        <v>24</v>
      </c>
      <c r="I16" s="1"/>
    </row>
    <row r="17" customFormat="false" ht="18.75" hidden="false" customHeight="false" outlineLevel="0" collapsed="false">
      <c r="A17" s="1"/>
      <c r="B17" s="8" t="s">
        <v>25</v>
      </c>
      <c r="C17" s="9"/>
      <c r="D17" s="9"/>
      <c r="E17" s="9"/>
      <c r="F17" s="11" t="s">
        <v>26</v>
      </c>
      <c r="G17" s="25" t="n">
        <f aca="false">VLOOKUP(G15,Momente!H8:I78,2,0)</f>
        <v>6.8</v>
      </c>
      <c r="H17" s="10" t="s">
        <v>5</v>
      </c>
      <c r="I17" s="1"/>
    </row>
    <row r="18" customFormat="false" ht="15.75" hidden="false" customHeight="false" outlineLevel="0" collapsed="false">
      <c r="A18" s="1"/>
      <c r="B18" s="13"/>
      <c r="C18" s="14"/>
      <c r="D18" s="14"/>
      <c r="E18" s="14"/>
      <c r="F18" s="15"/>
      <c r="G18" s="26"/>
      <c r="H18" s="16"/>
      <c r="I18" s="1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7"/>
      <c r="H19" s="1"/>
      <c r="I19" s="1"/>
    </row>
    <row r="20" customFormat="false" ht="15" hidden="false" customHeight="false" outlineLevel="0" collapsed="false">
      <c r="A20" s="1"/>
      <c r="B20" s="27" t="s">
        <v>27</v>
      </c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</sheetData>
  <sheetProtection sheet="false"/>
  <mergeCells count="1">
    <mergeCell ref="B2:H2"/>
  </mergeCells>
  <dataValidations count="6">
    <dataValidation allowBlank="true" error="Man kann nur die angegbenen Werte auswählen" errorTitle="Fehlermeldung" operator="between" prompt="Bitte wählen Sie einen Wert aus" promptTitle="Längen Auswahl" showDropDown="false" showErrorMessage="true" showInputMessage="true" sqref="G6" type="list">
      <formula1>$K$4:$K$7</formula1>
      <formula2>0</formula2>
    </dataValidation>
    <dataValidation allowBlank="true" error="Die Position kann nicht länger als die Gesamtlänge des Einfeldträgers sein. " errorTitle="Fehlermeldung" operator="between" prompt="Bitte geben Sie eine Position ein. " promptTitle="Achtung" showDropDown="false" showErrorMessage="true" showInputMessage="true" sqref="G8" type="decimal">
      <formula1>0</formula1>
      <formula2>G6</formula2>
    </dataValidation>
    <dataValidation allowBlank="true" error="Die Position kann nicht größer als die Gesamtlänge des Einfeldträgers sein " errorTitle="Fehlermeldung " operator="between" prompt="Bitte geben Sie eiene Position ein " promptTitle="Achtung" showDropDown="false" showErrorMessage="true" showInputMessage="true" sqref="G10" type="decimal">
      <formula1>0</formula1>
      <formula2>G6</formula2>
    </dataValidation>
    <dataValidation allowBlank="true" operator="greaterThanOrEqual" prompt="Bitte geben Sie einen Wert für die Einzellast ein " promptTitle="Eingabe" showDropDown="false" showErrorMessage="true" showInputMessage="true" sqref="G9" type="decimal">
      <formula1>-1E+016</formula1>
      <formula2>0</formula2>
    </dataValidation>
    <dataValidation allowBlank="true" operator="greaterThanOrEqual" prompt="Bitte geben Sie einen Wert für die Einzellast ein" promptTitle="Eingabe" showDropDown="false" showErrorMessage="true" showInputMessage="true" sqref="G7" type="decimal">
      <formula1>-99999999999999</formula1>
      <formula2>0</formula2>
    </dataValidation>
    <dataValidation allowBlank="true" operator="greaterThanOrEqual" showDropDown="false" showErrorMessage="true" showInputMessage="true" sqref="G11" type="decimal">
      <formula1>-1E+016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00510204081633" collapsed="true"/>
    <col min="2" max="4" hidden="false" style="0" width="10.7295918367347" collapsed="true"/>
    <col min="5" max="5" hidden="false" style="0" width="3.70918367346939" collapsed="true"/>
    <col min="6" max="8" hidden="false" style="0" width="10.7295918367347" collapsed="true"/>
    <col min="9" max="9" hidden="false" style="0" width="4.57142857142857" collapsed="true"/>
    <col min="10" max="1025" hidden="false" style="0" width="10.7295918367347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28</v>
      </c>
      <c r="C2" s="2"/>
      <c r="D2" s="2"/>
      <c r="E2" s="2"/>
      <c r="F2" s="2"/>
      <c r="G2" s="2"/>
      <c r="H2" s="2"/>
      <c r="I2" s="1"/>
    </row>
    <row r="3" customFormat="false" ht="15.7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.75" hidden="false" customHeight="false" outlineLevel="0" collapsed="false">
      <c r="A4" s="1"/>
      <c r="B4" s="3" t="s">
        <v>2</v>
      </c>
      <c r="C4" s="4"/>
      <c r="D4" s="4"/>
      <c r="E4" s="5"/>
      <c r="F4" s="5"/>
      <c r="G4" s="5"/>
      <c r="H4" s="6"/>
      <c r="I4" s="1"/>
    </row>
    <row r="5" customFormat="false" ht="15.75" hidden="false" customHeight="false" outlineLevel="0" collapsed="false">
      <c r="A5" s="1"/>
      <c r="B5" s="8"/>
      <c r="C5" s="9"/>
      <c r="D5" s="9"/>
      <c r="E5" s="9"/>
      <c r="F5" s="9"/>
      <c r="G5" s="9"/>
      <c r="H5" s="10"/>
      <c r="I5" s="1"/>
    </row>
    <row r="6" customFormat="false" ht="15.75" hidden="false" customHeight="false" outlineLevel="0" collapsed="false">
      <c r="A6" s="1"/>
      <c r="B6" s="8" t="s">
        <v>29</v>
      </c>
      <c r="C6" s="9"/>
      <c r="D6" s="9"/>
      <c r="E6" s="9"/>
      <c r="F6" s="11" t="s">
        <v>30</v>
      </c>
      <c r="G6" s="12" t="n">
        <v>30</v>
      </c>
      <c r="H6" s="10" t="s">
        <v>31</v>
      </c>
      <c r="I6" s="1"/>
    </row>
    <row r="7" customFormat="false" ht="15.75" hidden="false" customHeight="false" outlineLevel="0" collapsed="false">
      <c r="A7" s="1"/>
      <c r="B7" s="8" t="s">
        <v>32</v>
      </c>
      <c r="C7" s="9"/>
      <c r="D7" s="9"/>
      <c r="E7" s="9"/>
      <c r="F7" s="11" t="s">
        <v>33</v>
      </c>
      <c r="G7" s="12" t="n">
        <v>30</v>
      </c>
      <c r="H7" s="10" t="s">
        <v>31</v>
      </c>
      <c r="I7" s="1"/>
    </row>
    <row r="8" customFormat="false" ht="15.75" hidden="false" customHeight="false" outlineLevel="0" collapsed="false">
      <c r="A8" s="1"/>
      <c r="B8" s="8" t="s">
        <v>34</v>
      </c>
      <c r="C8" s="9"/>
      <c r="D8" s="9"/>
      <c r="E8" s="9"/>
      <c r="F8" s="11" t="s">
        <v>35</v>
      </c>
      <c r="G8" s="12" t="n">
        <v>1.1</v>
      </c>
      <c r="H8" s="10" t="s">
        <v>31</v>
      </c>
      <c r="I8" s="1"/>
    </row>
    <row r="9" customFormat="false" ht="15.75" hidden="false" customHeight="false" outlineLevel="0" collapsed="false">
      <c r="A9" s="1"/>
      <c r="B9" s="8" t="s">
        <v>36</v>
      </c>
      <c r="C9" s="9"/>
      <c r="D9" s="9"/>
      <c r="E9" s="9"/>
      <c r="F9" s="11" t="s">
        <v>37</v>
      </c>
      <c r="G9" s="12" t="n">
        <v>1.9</v>
      </c>
      <c r="H9" s="10" t="s">
        <v>31</v>
      </c>
      <c r="I9" s="1"/>
    </row>
    <row r="10" customFormat="false" ht="18" hidden="false" customHeight="false" outlineLevel="0" collapsed="false">
      <c r="A10" s="1"/>
      <c r="B10" s="8" t="s">
        <v>38</v>
      </c>
      <c r="C10" s="9"/>
      <c r="D10" s="9"/>
      <c r="E10" s="9"/>
      <c r="F10" s="11" t="s">
        <v>39</v>
      </c>
      <c r="G10" s="12" t="n">
        <v>7850</v>
      </c>
      <c r="H10" s="10" t="s">
        <v>40</v>
      </c>
      <c r="I10" s="1"/>
    </row>
    <row r="11" customFormat="false" ht="15.75" hidden="false" customHeight="false" outlineLevel="0" collapsed="false">
      <c r="A11" s="1"/>
      <c r="B11" s="13"/>
      <c r="C11" s="14"/>
      <c r="D11" s="14"/>
      <c r="E11" s="14"/>
      <c r="F11" s="15"/>
      <c r="G11" s="14"/>
      <c r="H11" s="16"/>
      <c r="I11" s="1"/>
    </row>
    <row r="12" customFormat="false" ht="15.75" hidden="false" customHeight="false" outlineLevel="0" collapsed="false">
      <c r="A12" s="1"/>
      <c r="B12" s="1"/>
      <c r="C12" s="1"/>
      <c r="D12" s="1"/>
      <c r="E12" s="1"/>
      <c r="F12" s="28"/>
      <c r="G12" s="1"/>
      <c r="H12" s="1"/>
      <c r="I12" s="1"/>
    </row>
    <row r="13" customFormat="false" ht="15.75" hidden="false" customHeight="false" outlineLevel="0" collapsed="false">
      <c r="A13" s="1"/>
      <c r="B13" s="29" t="s">
        <v>18</v>
      </c>
      <c r="C13" s="30"/>
      <c r="D13" s="30"/>
      <c r="E13" s="30"/>
      <c r="F13" s="31"/>
      <c r="G13" s="30"/>
      <c r="H13" s="32"/>
      <c r="I13" s="1"/>
    </row>
    <row r="14" customFormat="false" ht="15.75" hidden="false" customHeight="false" outlineLevel="0" collapsed="false">
      <c r="A14" s="1"/>
      <c r="B14" s="8"/>
      <c r="C14" s="9"/>
      <c r="D14" s="9"/>
      <c r="E14" s="9"/>
      <c r="F14" s="11"/>
      <c r="G14" s="9"/>
      <c r="H14" s="10"/>
      <c r="I14" s="1"/>
    </row>
    <row r="15" customFormat="false" ht="18" hidden="false" customHeight="false" outlineLevel="0" collapsed="false">
      <c r="A15" s="1"/>
      <c r="B15" s="8" t="s">
        <v>41</v>
      </c>
      <c r="C15" s="9"/>
      <c r="D15" s="9"/>
      <c r="E15" s="9"/>
      <c r="F15" s="11" t="s">
        <v>42</v>
      </c>
      <c r="G15" s="33" t="n">
        <f aca="false">$G$7*$G$6-($G$7-$G$8)*($G$6-2*$G$9)</f>
        <v>142.82</v>
      </c>
      <c r="H15" s="10" t="s">
        <v>43</v>
      </c>
      <c r="I15" s="1"/>
    </row>
    <row r="16" customFormat="false" ht="19.5" hidden="false" customHeight="false" outlineLevel="0" collapsed="false">
      <c r="A16" s="1"/>
      <c r="B16" s="8" t="s">
        <v>44</v>
      </c>
      <c r="C16" s="9"/>
      <c r="D16" s="9"/>
      <c r="E16" s="9"/>
      <c r="F16" s="11" t="s">
        <v>45</v>
      </c>
      <c r="G16" s="33" t="n">
        <f aca="false">($G$7*$G$6^3-($G$7-$G$8)*($G$6-2*$G$9)^3)/12</f>
        <v>24186.7800666667</v>
      </c>
      <c r="H16" s="10" t="s">
        <v>46</v>
      </c>
      <c r="I16" s="1"/>
    </row>
    <row r="17" customFormat="false" ht="18.75" hidden="false" customHeight="false" outlineLevel="0" collapsed="false">
      <c r="A17" s="1"/>
      <c r="B17" s="8" t="s">
        <v>47</v>
      </c>
      <c r="C17" s="9"/>
      <c r="D17" s="9"/>
      <c r="E17" s="9"/>
      <c r="F17" s="11" t="s">
        <v>48</v>
      </c>
      <c r="G17" s="34" t="n">
        <f aca="false">($G$10*1000)*$G$15/10000</f>
        <v>112113.7</v>
      </c>
      <c r="H17" s="10" t="s">
        <v>17</v>
      </c>
      <c r="I17" s="1"/>
    </row>
    <row r="18" customFormat="false" ht="15.75" hidden="false" customHeight="false" outlineLevel="0" collapsed="false">
      <c r="A18" s="1"/>
      <c r="B18" s="13"/>
      <c r="C18" s="14"/>
      <c r="D18" s="14"/>
      <c r="E18" s="14"/>
      <c r="F18" s="14"/>
      <c r="G18" s="14"/>
      <c r="H18" s="16"/>
      <c r="I18" s="1"/>
    </row>
    <row r="19" customFormat="false" ht="15.75" hidden="false" customHeight="false" outlineLevel="0" collapsed="false">
      <c r="A19" s="1"/>
      <c r="B19" s="17"/>
      <c r="C19" s="17"/>
      <c r="D19" s="17"/>
      <c r="E19" s="17"/>
      <c r="F19" s="17"/>
      <c r="G19" s="17"/>
      <c r="H19" s="17"/>
      <c r="I19" s="17"/>
    </row>
    <row r="20" customFormat="false" ht="13.5" hidden="false" customHeight="true" outlineLevel="0" collapsed="false">
      <c r="A20" s="1"/>
      <c r="B20" s="35" t="s">
        <v>49</v>
      </c>
      <c r="C20" s="36"/>
      <c r="D20" s="36"/>
      <c r="E20" s="36"/>
      <c r="F20" s="36"/>
      <c r="G20" s="36"/>
      <c r="H20" s="37"/>
      <c r="I20" s="1"/>
    </row>
    <row r="21" customFormat="false" ht="15.75" hidden="false" customHeight="false" outlineLevel="0" collapsed="false">
      <c r="A21" s="1"/>
      <c r="B21" s="8"/>
      <c r="C21" s="9"/>
      <c r="D21" s="9"/>
      <c r="E21" s="9"/>
      <c r="F21" s="9"/>
      <c r="G21" s="9"/>
      <c r="H21" s="10"/>
      <c r="I21" s="1"/>
    </row>
    <row r="22" customFormat="false" ht="15" hidden="false" customHeight="true" outlineLevel="0" collapsed="false">
      <c r="A22" s="1"/>
      <c r="B22" s="8"/>
      <c r="C22" s="9"/>
      <c r="D22" s="38"/>
      <c r="E22" s="39"/>
      <c r="F22" s="40"/>
      <c r="G22" s="9"/>
      <c r="H22" s="10"/>
      <c r="I22" s="1"/>
    </row>
    <row r="23" customFormat="false" ht="15" hidden="false" customHeight="false" outlineLevel="0" collapsed="false">
      <c r="A23" s="1"/>
      <c r="B23" s="8"/>
      <c r="C23" s="9"/>
      <c r="D23" s="9"/>
      <c r="E23" s="41"/>
      <c r="F23" s="9"/>
      <c r="G23" s="9"/>
      <c r="H23" s="10"/>
      <c r="I23" s="1"/>
    </row>
    <row r="24" customFormat="false" ht="15" hidden="false" customHeight="false" outlineLevel="0" collapsed="false">
      <c r="A24" s="1"/>
      <c r="B24" s="8"/>
      <c r="C24" s="9"/>
      <c r="D24" s="9"/>
      <c r="E24" s="41"/>
      <c r="F24" s="9"/>
      <c r="G24" s="9"/>
      <c r="H24" s="10"/>
      <c r="I24" s="1"/>
    </row>
    <row r="25" customFormat="false" ht="15" hidden="false" customHeight="false" outlineLevel="0" collapsed="false">
      <c r="A25" s="1"/>
      <c r="B25" s="8"/>
      <c r="C25" s="9"/>
      <c r="D25" s="42"/>
      <c r="E25" s="41"/>
      <c r="F25" s="43"/>
      <c r="G25" s="9"/>
      <c r="H25" s="44"/>
      <c r="I25" s="1"/>
    </row>
    <row r="26" customFormat="false" ht="15" hidden="false" customHeight="false" outlineLevel="0" collapsed="false">
      <c r="A26" s="1"/>
      <c r="B26" s="8"/>
      <c r="C26" s="9"/>
      <c r="D26" s="9"/>
      <c r="E26" s="41"/>
      <c r="F26" s="9"/>
      <c r="G26" s="9"/>
      <c r="H26" s="10"/>
      <c r="I26" s="1"/>
    </row>
    <row r="27" customFormat="false" ht="15" hidden="false" customHeight="false" outlineLevel="0" collapsed="false">
      <c r="A27" s="1"/>
      <c r="B27" s="8"/>
      <c r="C27" s="9"/>
      <c r="D27" s="9"/>
      <c r="E27" s="41"/>
      <c r="F27" s="9"/>
      <c r="G27" s="9"/>
      <c r="H27" s="10"/>
      <c r="I27" s="1"/>
    </row>
    <row r="28" customFormat="false" ht="15.75" hidden="false" customHeight="false" outlineLevel="0" collapsed="false">
      <c r="A28" s="1"/>
      <c r="B28" s="8"/>
      <c r="C28" s="9"/>
      <c r="D28" s="9"/>
      <c r="E28" s="41"/>
      <c r="F28" s="9"/>
      <c r="G28" s="9"/>
      <c r="H28" s="10"/>
      <c r="I28" s="1"/>
    </row>
    <row r="29" customFormat="false" ht="15.75" hidden="false" customHeight="false" outlineLevel="0" collapsed="false">
      <c r="A29" s="1"/>
      <c r="B29" s="8"/>
      <c r="C29" s="9"/>
      <c r="D29" s="38"/>
      <c r="E29" s="14"/>
      <c r="F29" s="40"/>
      <c r="G29" s="9"/>
      <c r="H29" s="10"/>
      <c r="I29" s="1"/>
    </row>
    <row r="30" customFormat="false" ht="15" hidden="false" customHeight="false" outlineLevel="0" collapsed="false">
      <c r="A30" s="1"/>
      <c r="B30" s="8"/>
      <c r="C30" s="9"/>
      <c r="D30" s="9"/>
      <c r="E30" s="9"/>
      <c r="F30" s="9"/>
      <c r="G30" s="9"/>
      <c r="H30" s="10"/>
      <c r="I30" s="1"/>
    </row>
    <row r="31" customFormat="false" ht="15" hidden="false" customHeight="false" outlineLevel="0" collapsed="false">
      <c r="A31" s="1"/>
      <c r="B31" s="8"/>
      <c r="C31" s="9"/>
      <c r="D31" s="9"/>
      <c r="E31" s="9"/>
      <c r="F31" s="9"/>
      <c r="G31" s="9"/>
      <c r="H31" s="10"/>
      <c r="I31" s="1"/>
    </row>
    <row r="32" customFormat="false" ht="15" hidden="false" customHeight="false" outlineLevel="0" collapsed="false">
      <c r="A32" s="1"/>
      <c r="B32" s="8"/>
      <c r="C32" s="9"/>
      <c r="D32" s="9"/>
      <c r="E32" s="9"/>
      <c r="F32" s="9"/>
      <c r="G32" s="9"/>
      <c r="H32" s="10"/>
      <c r="I32" s="1"/>
    </row>
    <row r="33" customFormat="false" ht="15" hidden="false" customHeight="false" outlineLevel="0" collapsed="false">
      <c r="A33" s="1"/>
      <c r="B33" s="8"/>
      <c r="C33" s="9"/>
      <c r="D33" s="9"/>
      <c r="E33" s="9"/>
      <c r="F33" s="9"/>
      <c r="G33" s="9"/>
      <c r="H33" s="10"/>
      <c r="I33" s="1"/>
    </row>
    <row r="34" customFormat="false" ht="15" hidden="false" customHeight="false" outlineLevel="0" collapsed="false">
      <c r="A34" s="1"/>
      <c r="B34" s="8"/>
      <c r="C34" s="9"/>
      <c r="D34" s="9"/>
      <c r="E34" s="9"/>
      <c r="F34" s="9"/>
      <c r="G34" s="9"/>
      <c r="H34" s="10"/>
      <c r="I34" s="1"/>
    </row>
    <row r="35" customFormat="false" ht="15.75" hidden="false" customHeight="false" outlineLevel="0" collapsed="false">
      <c r="A35" s="1"/>
      <c r="B35" s="13"/>
      <c r="C35" s="14"/>
      <c r="D35" s="14"/>
      <c r="E35" s="14"/>
      <c r="F35" s="14"/>
      <c r="G35" s="14"/>
      <c r="H35" s="16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  <row r="48" customFormat="false" ht="15" hidden="false" customHeight="false" outlineLevel="0" collapsed="false">
      <c r="A48" s="1"/>
      <c r="B48" s="1"/>
      <c r="C48" s="1"/>
      <c r="D48" s="1"/>
      <c r="E48" s="1"/>
      <c r="F48" s="1"/>
      <c r="G48" s="1"/>
      <c r="H48" s="1"/>
      <c r="I48" s="1"/>
    </row>
    <row r="49" customFormat="false" ht="15" hidden="false" customHeight="false" outlineLevel="0" collapsed="false">
      <c r="A49" s="1"/>
      <c r="B49" s="1"/>
      <c r="C49" s="1"/>
      <c r="D49" s="1"/>
      <c r="E49" s="1"/>
      <c r="F49" s="1"/>
      <c r="G49" s="1"/>
      <c r="H49" s="1"/>
      <c r="I49" s="1"/>
    </row>
  </sheetData>
  <sheetProtection sheet="false"/>
  <mergeCells count="1">
    <mergeCell ref="B2:H2"/>
  </mergeCells>
  <dataValidations count="1">
    <dataValidation allowBlank="true" operator="between" prompt="Eingabe laut I-Profil Tabellen " promptTitle="Hinweis" showDropDown="false" showErrorMessage="true" showInputMessage="true" sqref="G6:G10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8.70918367346939" collapsed="true"/>
    <col min="2" max="2" hidden="false" style="0" width="9.14285714285714" collapsed="true"/>
    <col min="3" max="3" hidden="false" style="0" width="9.85204081632653" collapsed="true"/>
    <col min="4" max="4" hidden="false" style="0" width="3.41836734693878" collapsed="true"/>
    <col min="5" max="5" hidden="false" style="0" width="12.1377551020408" collapsed="true"/>
    <col min="6" max="6" hidden="false" style="0" width="12.7091836734694" collapsed="true"/>
    <col min="7" max="7" hidden="false" style="0" width="12.2857142857143" collapsed="true"/>
    <col min="8" max="8" hidden="false" style="0" width="12.1377551020408" collapsed="true"/>
    <col min="9" max="9" hidden="false" style="0" width="14.1479591836735" collapsed="true"/>
    <col min="10" max="12" hidden="false" style="0" width="11.8622448979592" collapsed="true"/>
    <col min="13" max="14" hidden="false" style="0" width="11.5204081632653" collapsed="true"/>
    <col min="15" max="1025" hidden="false" style="0" width="11.8622448979592" collapsed="true"/>
  </cols>
  <sheetData>
    <row r="1" customFormat="false" ht="15.75" hidden="false" customHeight="false" outlineLevel="0" collapsed="false"/>
    <row r="2" customFormat="false" ht="48" hidden="false" customHeight="true" outlineLevel="0" collapsed="false">
      <c r="A2" s="45" t="s">
        <v>50</v>
      </c>
      <c r="B2" s="46" t="s">
        <v>51</v>
      </c>
      <c r="C2" s="47" t="s">
        <v>52</v>
      </c>
      <c r="D2"/>
      <c r="E2" s="48" t="s">
        <v>53</v>
      </c>
      <c r="F2" s="49" t="s">
        <v>54</v>
      </c>
      <c r="G2" s="50" t="s">
        <v>55</v>
      </c>
    </row>
    <row r="3" customFormat="false" ht="15.75" hidden="false" customHeight="false" outlineLevel="0" collapsed="false">
      <c r="A3" s="51" t="s">
        <v>5</v>
      </c>
      <c r="B3" s="52" t="s">
        <v>5</v>
      </c>
      <c r="C3" s="53" t="s">
        <v>5</v>
      </c>
      <c r="E3" s="54" t="s">
        <v>17</v>
      </c>
      <c r="F3" s="55" t="s">
        <v>8</v>
      </c>
      <c r="G3" s="56" t="s">
        <v>8</v>
      </c>
    </row>
    <row r="4" customFormat="false" ht="15.75" hidden="false" customHeight="false" outlineLevel="0" collapsed="false">
      <c r="A4" s="57" t="n">
        <f aca="false">Ergebnisse!$G$8</f>
        <v>2</v>
      </c>
      <c r="B4" s="58" t="n">
        <f aca="false">Ergebnisse!$G$10</f>
        <v>6.5</v>
      </c>
      <c r="C4" s="59" t="n">
        <f aca="false">Ergebnisse!$G$6</f>
        <v>14</v>
      </c>
      <c r="E4" s="57" t="n">
        <f aca="false">Ergebnisse!$G$11+'Eingabe QS'!$G$17</f>
        <v>115113.7</v>
      </c>
      <c r="F4" s="58" t="n">
        <f aca="false">Ergebnisse!$G$7</f>
        <v>20000</v>
      </c>
      <c r="G4" s="59" t="n">
        <f aca="false">Ergebnisse!$G$9</f>
        <v>20000</v>
      </c>
    </row>
    <row r="5" customFormat="false" ht="15.75" hidden="false" customHeight="false" outlineLevel="0" collapsed="false">
      <c r="J5" s="9"/>
      <c r="K5" s="9"/>
    </row>
    <row r="6" customFormat="false" ht="18" hidden="false" customHeight="false" outlineLevel="0" collapsed="false">
      <c r="A6" s="60" t="s">
        <v>56</v>
      </c>
      <c r="B6" s="61" t="s">
        <v>57</v>
      </c>
      <c r="C6" s="62" t="s">
        <v>58</v>
      </c>
      <c r="E6" s="63" t="s">
        <v>59</v>
      </c>
      <c r="F6" s="64" t="s">
        <v>60</v>
      </c>
      <c r="G6" s="65" t="s">
        <v>61</v>
      </c>
      <c r="H6" s="66" t="s">
        <v>62</v>
      </c>
      <c r="I6" s="67" t="s">
        <v>63</v>
      </c>
      <c r="J6" s="68"/>
      <c r="K6" s="68"/>
      <c r="L6" s="69"/>
    </row>
    <row r="7" customFormat="false" ht="15.75" hidden="false" customHeight="false" outlineLevel="0" collapsed="false">
      <c r="A7" s="70" t="s">
        <v>5</v>
      </c>
      <c r="B7" s="71" t="s">
        <v>5</v>
      </c>
      <c r="C7" s="72" t="s">
        <v>5</v>
      </c>
      <c r="E7" s="73" t="s">
        <v>21</v>
      </c>
      <c r="F7" s="74" t="s">
        <v>21</v>
      </c>
      <c r="G7" s="75" t="s">
        <v>21</v>
      </c>
      <c r="H7" s="76" t="s">
        <v>21</v>
      </c>
      <c r="I7" s="77" t="s">
        <v>64</v>
      </c>
      <c r="J7" s="68"/>
      <c r="K7" s="68"/>
      <c r="L7" s="69"/>
    </row>
    <row r="8" customFormat="false" ht="15" hidden="false" customHeight="false" outlineLevel="0" collapsed="false">
      <c r="A8" s="78" t="n">
        <v>0</v>
      </c>
      <c r="B8" s="79" t="n">
        <f aca="false">A8/$C$4</f>
        <v>0</v>
      </c>
      <c r="C8" s="80" t="n">
        <f aca="false">($C$4-A8)/$C$4</f>
        <v>1</v>
      </c>
      <c r="E8" s="78" t="n">
        <f aca="false">(Momente!B8*Momente!C8)/2*Momente!$E$4*Momente!$C$4^2</f>
        <v>0</v>
      </c>
      <c r="F8" s="81" t="n">
        <f aca="false">IF(A8&lt;$A$4,B8*($C$4-$A$4)*$F$4,C8*$A$4*$F$4)</f>
        <v>0</v>
      </c>
      <c r="G8" s="81" t="n">
        <f aca="false">IF(A8&lt;$B$4,B8*($C$4-$B$4)*$G$4,C8*$B$4*$G$4)</f>
        <v>0</v>
      </c>
      <c r="H8" s="82" t="n">
        <f aca="false">E8+F8+G8</f>
        <v>0</v>
      </c>
      <c r="I8" s="83" t="n">
        <v>0</v>
      </c>
      <c r="J8" s="84"/>
      <c r="K8" s="84"/>
      <c r="L8" s="69"/>
      <c r="P8" s="7"/>
      <c r="Q8" s="85"/>
      <c r="R8" s="7"/>
      <c r="S8" s="7"/>
      <c r="T8" s="85"/>
    </row>
    <row r="9" customFormat="false" ht="15" hidden="false" customHeight="false" outlineLevel="0" collapsed="false">
      <c r="A9" s="86" t="n">
        <f aca="false">($C$4/70)+A8</f>
        <v>0.2</v>
      </c>
      <c r="B9" s="87" t="n">
        <f aca="false">A9/$C$4</f>
        <v>0.0142857142857143</v>
      </c>
      <c r="C9" s="88" t="n">
        <f aca="false">($C$4-A9)/$C$4</f>
        <v>0.985714285714286</v>
      </c>
      <c r="E9" s="89" t="n">
        <f aca="false">(Momente!B9*Momente!C9)/2*Momente!$E$4*Momente!$C$4^2</f>
        <v>158856.906</v>
      </c>
      <c r="F9" s="90" t="n">
        <f aca="false">IF(A9&lt;$A$4,B9*($C$4-$A$4)*$F$4,C9*$A$4*$F$4)</f>
        <v>3428.57142857143</v>
      </c>
      <c r="G9" s="90" t="n">
        <f aca="false">IF(A9&lt;$B$4,B9*($C$4-$B$4)*$G$4,C9*$B$4*$G$4)</f>
        <v>2142.85714285714</v>
      </c>
      <c r="H9" s="91" t="n">
        <f aca="false">E9+F9+G9</f>
        <v>164428.334571429</v>
      </c>
      <c r="I9" s="92" t="n">
        <f aca="false">($C$4/70)+I8</f>
        <v>0.2</v>
      </c>
      <c r="J9" s="9"/>
      <c r="K9" s="93"/>
      <c r="M9" s="85" t="n">
        <f aca="false">MAX(H8:H78)</f>
        <v>2905411.94742857</v>
      </c>
      <c r="N9" s="85" t="n">
        <f aca="false">MIN(H8:H78)</f>
        <v>0</v>
      </c>
      <c r="P9" s="7"/>
      <c r="Q9" s="85"/>
    </row>
    <row r="10" customFormat="false" ht="15" hidden="false" customHeight="false" outlineLevel="0" collapsed="false">
      <c r="A10" s="86" t="n">
        <f aca="false">($C$4/70)+A9</f>
        <v>0.4</v>
      </c>
      <c r="B10" s="87" t="n">
        <f aca="false">A10/$C$4</f>
        <v>0.0285714285714286</v>
      </c>
      <c r="C10" s="88" t="n">
        <f aca="false">($C$4-A10)/$C$4</f>
        <v>0.971428571428571</v>
      </c>
      <c r="E10" s="89" t="n">
        <f aca="false">(Momente!B10*Momente!C10)/2*Momente!$E$4*Momente!$C$4^2</f>
        <v>313109.264</v>
      </c>
      <c r="F10" s="90" t="n">
        <f aca="false">IF(A10&lt;$A$4,B10*($C$4-$A$4)*$F$4,C10*$A$4*$F$4)</f>
        <v>6857.14285714286</v>
      </c>
      <c r="G10" s="90" t="n">
        <f aca="false">IF(A10&lt;$B$4,B10*($C$4-$B$4)*$G$4,C10*$B$4*$G$4)</f>
        <v>4285.71428571429</v>
      </c>
      <c r="H10" s="91" t="n">
        <f aca="false">E10+F10+G10</f>
        <v>324252.121142857</v>
      </c>
      <c r="I10" s="92" t="n">
        <f aca="false">($C$4/70)+I9</f>
        <v>0.4</v>
      </c>
      <c r="J10" s="9"/>
      <c r="K10" s="93"/>
      <c r="N10" s="0" t="n">
        <f aca="false">N9*-1</f>
        <v>-0</v>
      </c>
      <c r="P10" s="7"/>
      <c r="Q10" s="85"/>
    </row>
    <row r="11" customFormat="false" ht="15" hidden="false" customHeight="false" outlineLevel="0" collapsed="false">
      <c r="A11" s="86" t="n">
        <f aca="false">($C$4/70)+A10</f>
        <v>0.6</v>
      </c>
      <c r="B11" s="87" t="n">
        <f aca="false">A11/$C$4</f>
        <v>0.0428571428571429</v>
      </c>
      <c r="C11" s="88" t="n">
        <f aca="false">($C$4-A11)/$C$4</f>
        <v>0.957142857142857</v>
      </c>
      <c r="E11" s="89" t="n">
        <f aca="false">(Momente!B11*Momente!C11)/2*Momente!$E$4*Momente!$C$4^2</f>
        <v>462757.074</v>
      </c>
      <c r="F11" s="90" t="n">
        <f aca="false">IF(A11&lt;$A$4,B11*($C$4-$A$4)*$F$4,C11*$A$4*$F$4)</f>
        <v>10285.7142857143</v>
      </c>
      <c r="G11" s="90" t="n">
        <f aca="false">IF(A11&lt;$B$4,B11*($C$4-$B$4)*$G$4,C11*$B$4*$G$4)</f>
        <v>6428.57142857143</v>
      </c>
      <c r="H11" s="91" t="n">
        <f aca="false">E11+F11+G11</f>
        <v>479471.359714286</v>
      </c>
      <c r="I11" s="92" t="n">
        <f aca="false">($C$4/70)+I10</f>
        <v>0.6</v>
      </c>
      <c r="J11" s="9"/>
      <c r="K11" s="93"/>
      <c r="P11" s="7"/>
      <c r="Q11" s="85"/>
    </row>
    <row r="12" customFormat="false" ht="15" hidden="false" customHeight="false" outlineLevel="0" collapsed="false">
      <c r="A12" s="86" t="n">
        <f aca="false">($C$4/70)+A11</f>
        <v>0.8</v>
      </c>
      <c r="B12" s="87" t="n">
        <f aca="false">A12/$C$4</f>
        <v>0.0571428571428571</v>
      </c>
      <c r="C12" s="88" t="n">
        <f aca="false">($C$4-A12)/$C$4</f>
        <v>0.942857142857143</v>
      </c>
      <c r="E12" s="89" t="n">
        <f aca="false">(Momente!B12*Momente!C12)/2*Momente!$E$4*Momente!$C$4^2</f>
        <v>607800.336</v>
      </c>
      <c r="F12" s="90" t="n">
        <f aca="false">IF(A12&lt;$A$4,B12*($C$4-$A$4)*$F$4,C12*$A$4*$F$4)</f>
        <v>13714.2857142857</v>
      </c>
      <c r="G12" s="90" t="n">
        <f aca="false">IF(A12&lt;$B$4,B12*($C$4-$B$4)*$G$4,C12*$B$4*$G$4)</f>
        <v>8571.42857142857</v>
      </c>
      <c r="H12" s="91" t="n">
        <f aca="false">E12+F12+G12</f>
        <v>630086.050285714</v>
      </c>
      <c r="I12" s="92" t="n">
        <f aca="false">($C$4/70)+I11</f>
        <v>0.8</v>
      </c>
      <c r="J12" s="9"/>
      <c r="K12" s="93"/>
      <c r="M12" s="0" t="n">
        <f aca="false">IF(N10&gt;M9,N9,M9)</f>
        <v>2905411.94742857</v>
      </c>
      <c r="P12" s="7"/>
      <c r="Q12" s="85"/>
    </row>
    <row r="13" customFormat="false" ht="15" hidden="false" customHeight="false" outlineLevel="0" collapsed="false">
      <c r="A13" s="86" t="n">
        <f aca="false">($C$4/70)+A12</f>
        <v>1</v>
      </c>
      <c r="B13" s="87" t="n">
        <f aca="false">A13/$C$4</f>
        <v>0.0714285714285714</v>
      </c>
      <c r="C13" s="88" t="n">
        <f aca="false">($C$4-A13)/$C$4</f>
        <v>0.928571428571429</v>
      </c>
      <c r="E13" s="89" t="n">
        <f aca="false">(Momente!B13*Momente!C13)/2*Momente!$E$4*Momente!$C$4^2</f>
        <v>748239.05</v>
      </c>
      <c r="F13" s="90" t="n">
        <f aca="false">IF(A13&lt;$A$4,B13*($C$4-$A$4)*$F$4,C13*$A$4*$F$4)</f>
        <v>17142.8571428571</v>
      </c>
      <c r="G13" s="90" t="n">
        <f aca="false">IF(A13&lt;$B$4,B13*($C$4-$B$4)*$G$4,C13*$B$4*$G$4)</f>
        <v>10714.2857142857</v>
      </c>
      <c r="H13" s="91" t="n">
        <f aca="false">E13+F13+G13</f>
        <v>776096.192857143</v>
      </c>
      <c r="I13" s="92" t="n">
        <f aca="false">($C$4/70)+I12</f>
        <v>1</v>
      </c>
      <c r="J13" s="9"/>
      <c r="K13" s="93"/>
      <c r="P13" s="7"/>
      <c r="Q13" s="85"/>
    </row>
    <row r="14" customFormat="false" ht="15" hidden="false" customHeight="false" outlineLevel="0" collapsed="false">
      <c r="A14" s="86" t="n">
        <f aca="false">($C$4/70)+A13</f>
        <v>1.2</v>
      </c>
      <c r="B14" s="87" t="n">
        <f aca="false">A14/$C$4</f>
        <v>0.0857142857142857</v>
      </c>
      <c r="C14" s="88" t="n">
        <f aca="false">($C$4-A14)/$C$4</f>
        <v>0.914285714285714</v>
      </c>
      <c r="E14" s="89" t="n">
        <f aca="false">(Momente!B14*Momente!C14)/2*Momente!$E$4*Momente!$C$4^2</f>
        <v>884073.216</v>
      </c>
      <c r="F14" s="90" t="n">
        <f aca="false">IF(A14&lt;$A$4,B14*($C$4-$A$4)*$F$4,C14*$A$4*$F$4)</f>
        <v>20571.4285714286</v>
      </c>
      <c r="G14" s="90" t="n">
        <f aca="false">IF(A14&lt;$B$4,B14*($C$4-$B$4)*$G$4,C14*$B$4*$G$4)</f>
        <v>12857.1428571429</v>
      </c>
      <c r="H14" s="91" t="n">
        <f aca="false">E14+F14+G14</f>
        <v>917501.787428572</v>
      </c>
      <c r="I14" s="92" t="n">
        <f aca="false">($C$4/70)+I13</f>
        <v>1.2</v>
      </c>
      <c r="J14" s="9"/>
      <c r="K14" s="93"/>
      <c r="P14" s="7"/>
      <c r="Q14" s="85"/>
    </row>
    <row r="15" customFormat="false" ht="15" hidden="false" customHeight="false" outlineLevel="0" collapsed="false">
      <c r="A15" s="86" t="n">
        <f aca="false">($C$4/70)+A14</f>
        <v>1.4</v>
      </c>
      <c r="B15" s="87" t="n">
        <f aca="false">A15/$C$4</f>
        <v>0.1</v>
      </c>
      <c r="C15" s="88" t="n">
        <f aca="false">($C$4-A15)/$C$4</f>
        <v>0.9</v>
      </c>
      <c r="E15" s="89" t="n">
        <f aca="false">(Momente!B15*Momente!C15)/2*Momente!$E$4*Momente!$C$4^2</f>
        <v>1015302.834</v>
      </c>
      <c r="F15" s="90" t="n">
        <f aca="false">IF(A15&lt;$A$4,B15*($C$4-$A$4)*$F$4,C15*$A$4*$F$4)</f>
        <v>24000</v>
      </c>
      <c r="G15" s="90" t="n">
        <f aca="false">IF(A15&lt;$B$4,B15*($C$4-$B$4)*$G$4,C15*$B$4*$G$4)</f>
        <v>15000</v>
      </c>
      <c r="H15" s="91" t="n">
        <f aca="false">E15+F15+G15</f>
        <v>1054302.834</v>
      </c>
      <c r="I15" s="92" t="n">
        <f aca="false">($C$4/70)+I14</f>
        <v>1.4</v>
      </c>
      <c r="J15" s="9"/>
      <c r="K15" s="93"/>
      <c r="P15" s="7"/>
      <c r="Q15" s="85"/>
    </row>
    <row r="16" customFormat="false" ht="15" hidden="false" customHeight="false" outlineLevel="0" collapsed="false">
      <c r="A16" s="86" t="n">
        <f aca="false">($C$4/70)+A15</f>
        <v>1.6</v>
      </c>
      <c r="B16" s="87" t="n">
        <f aca="false">A16/$C$4</f>
        <v>0.114285714285714</v>
      </c>
      <c r="C16" s="88" t="n">
        <f aca="false">($C$4-A16)/$C$4</f>
        <v>0.885714285714286</v>
      </c>
      <c r="E16" s="89" t="n">
        <f aca="false">(Momente!B16*Momente!C16)/2*Momente!$E$4*Momente!$C$4^2</f>
        <v>1141927.904</v>
      </c>
      <c r="F16" s="90" t="n">
        <f aca="false">IF(A16&lt;$A$4,B16*($C$4-$A$4)*$F$4,C16*$A$4*$F$4)</f>
        <v>27428.5714285714</v>
      </c>
      <c r="G16" s="90" t="n">
        <f aca="false">IF(A16&lt;$B$4,B16*($C$4-$B$4)*$G$4,C16*$B$4*$G$4)</f>
        <v>17142.8571428571</v>
      </c>
      <c r="H16" s="91" t="n">
        <f aca="false">E16+F16+G16</f>
        <v>1186499.33257143</v>
      </c>
      <c r="I16" s="92" t="n">
        <f aca="false">($C$4/70)+I15</f>
        <v>1.6</v>
      </c>
      <c r="J16" s="9"/>
      <c r="K16" s="93"/>
      <c r="P16" s="7"/>
      <c r="Q16" s="85"/>
    </row>
    <row r="17" customFormat="false" ht="15" hidden="false" customHeight="false" outlineLevel="0" collapsed="false">
      <c r="A17" s="86" t="n">
        <f aca="false">($C$4/70)+A16</f>
        <v>1.8</v>
      </c>
      <c r="B17" s="87" t="n">
        <f aca="false">A17/$C$4</f>
        <v>0.128571428571429</v>
      </c>
      <c r="C17" s="88" t="n">
        <f aca="false">($C$4-A17)/$C$4</f>
        <v>0.871428571428571</v>
      </c>
      <c r="E17" s="89" t="n">
        <f aca="false">(Momente!B17*Momente!C17)/2*Momente!$E$4*Momente!$C$4^2</f>
        <v>1263948.426</v>
      </c>
      <c r="F17" s="90" t="n">
        <f aca="false">IF(A17&lt;$A$4,B17*($C$4-$A$4)*$F$4,C17*$A$4*$F$4)</f>
        <v>30857.1428571429</v>
      </c>
      <c r="G17" s="90" t="n">
        <f aca="false">IF(A17&lt;$B$4,B17*($C$4-$B$4)*$G$4,C17*$B$4*$G$4)</f>
        <v>19285.7142857143</v>
      </c>
      <c r="H17" s="91" t="n">
        <f aca="false">E17+F17+G17</f>
        <v>1314091.28314286</v>
      </c>
      <c r="I17" s="92" t="n">
        <f aca="false">($C$4/70)+I16</f>
        <v>1.8</v>
      </c>
      <c r="J17" s="9"/>
      <c r="K17" s="93"/>
      <c r="P17" s="7"/>
      <c r="Q17" s="85"/>
    </row>
    <row r="18" customFormat="false" ht="15" hidden="false" customHeight="false" outlineLevel="0" collapsed="false">
      <c r="A18" s="86" t="n">
        <f aca="false">($C$4/70)+A17</f>
        <v>2</v>
      </c>
      <c r="B18" s="87" t="n">
        <f aca="false">A18/$C$4</f>
        <v>0.142857142857143</v>
      </c>
      <c r="C18" s="88" t="n">
        <f aca="false">($C$4-A18)/$C$4</f>
        <v>0.857142857142857</v>
      </c>
      <c r="E18" s="89" t="n">
        <f aca="false">(Momente!B18*Momente!C18)/2*Momente!$E$4*Momente!$C$4^2</f>
        <v>1381364.4</v>
      </c>
      <c r="F18" s="90" t="n">
        <f aca="false">IF(A18&lt;$A$4,B18*($C$4-$A$4)*$F$4,C18*$A$4*$F$4)</f>
        <v>34285.7142857143</v>
      </c>
      <c r="G18" s="90" t="n">
        <f aca="false">IF(A18&lt;$B$4,B18*($C$4-$B$4)*$G$4,C18*$B$4*$G$4)</f>
        <v>21428.5714285714</v>
      </c>
      <c r="H18" s="91" t="n">
        <f aca="false">E18+F18+G18</f>
        <v>1437078.68571429</v>
      </c>
      <c r="I18" s="92" t="n">
        <f aca="false">($C$4/70)+I17</f>
        <v>2</v>
      </c>
      <c r="J18" s="9"/>
      <c r="K18" s="93"/>
      <c r="P18" s="7"/>
      <c r="Q18" s="85"/>
    </row>
    <row r="19" customFormat="false" ht="15" hidden="false" customHeight="false" outlineLevel="0" collapsed="false">
      <c r="A19" s="86" t="n">
        <f aca="false">($C$4/70)+A18</f>
        <v>2.2</v>
      </c>
      <c r="B19" s="87" t="n">
        <f aca="false">A19/$C$4</f>
        <v>0.157142857142857</v>
      </c>
      <c r="C19" s="88" t="n">
        <f aca="false">($C$4-A19)/$C$4</f>
        <v>0.842857142857143</v>
      </c>
      <c r="E19" s="89" t="n">
        <f aca="false">(Momente!B19*Momente!C19)/2*Momente!$E$4*Momente!$C$4^2</f>
        <v>1494175.826</v>
      </c>
      <c r="F19" s="90" t="n">
        <f aca="false">IF(A19&lt;$A$4,B19*($C$4-$A$4)*$F$4,C19*$A$4*$F$4)</f>
        <v>33714.2857142857</v>
      </c>
      <c r="G19" s="90" t="n">
        <f aca="false">IF(A19&lt;$B$4,B19*($C$4-$B$4)*$G$4,C19*$B$4*$G$4)</f>
        <v>23571.4285714286</v>
      </c>
      <c r="H19" s="91" t="n">
        <f aca="false">E19+F19+G19</f>
        <v>1551461.54028571</v>
      </c>
      <c r="I19" s="92" t="n">
        <f aca="false">($C$4/70)+I18</f>
        <v>2.2</v>
      </c>
      <c r="J19" s="9"/>
      <c r="K19" s="93"/>
      <c r="P19" s="7"/>
      <c r="Q19" s="85"/>
    </row>
    <row r="20" customFormat="false" ht="15" hidden="false" customHeight="false" outlineLevel="0" collapsed="false">
      <c r="A20" s="86" t="n">
        <f aca="false">($C$4/70)+A19</f>
        <v>2.4</v>
      </c>
      <c r="B20" s="87" t="n">
        <f aca="false">A20/$C$4</f>
        <v>0.171428571428571</v>
      </c>
      <c r="C20" s="88" t="n">
        <f aca="false">($C$4-A20)/$C$4</f>
        <v>0.828571428571429</v>
      </c>
      <c r="E20" s="89" t="n">
        <f aca="false">(Momente!B20*Momente!C20)/2*Momente!$E$4*Momente!$C$4^2</f>
        <v>1602382.704</v>
      </c>
      <c r="F20" s="90" t="n">
        <f aca="false">IF(A20&lt;$A$4,B20*($C$4-$A$4)*$F$4,C20*$A$4*$F$4)</f>
        <v>33142.8571428571</v>
      </c>
      <c r="G20" s="90" t="n">
        <f aca="false">IF(A20&lt;$B$4,B20*($C$4-$B$4)*$G$4,C20*$B$4*$G$4)</f>
        <v>25714.2857142857</v>
      </c>
      <c r="H20" s="91" t="n">
        <f aca="false">E20+F20+G20</f>
        <v>1661239.84685714</v>
      </c>
      <c r="I20" s="92" t="n">
        <f aca="false">($C$4/70)+I19</f>
        <v>2.4</v>
      </c>
      <c r="J20" s="9"/>
      <c r="K20" s="93"/>
      <c r="P20" s="7"/>
      <c r="Q20" s="85"/>
    </row>
    <row r="21" customFormat="false" ht="15" hidden="false" customHeight="false" outlineLevel="0" collapsed="false">
      <c r="A21" s="86" t="n">
        <f aca="false">($C$4/70)+A20</f>
        <v>2.6</v>
      </c>
      <c r="B21" s="87" t="n">
        <f aca="false">A21/$C$4</f>
        <v>0.185714285714286</v>
      </c>
      <c r="C21" s="88" t="n">
        <f aca="false">($C$4-A21)/$C$4</f>
        <v>0.814285714285714</v>
      </c>
      <c r="E21" s="89" t="n">
        <f aca="false">(Momente!B21*Momente!C21)/2*Momente!$E$4*Momente!$C$4^2</f>
        <v>1705985.034</v>
      </c>
      <c r="F21" s="90" t="n">
        <f aca="false">IF(A21&lt;$A$4,B21*($C$4-$A$4)*$F$4,C21*$A$4*$F$4)</f>
        <v>32571.4285714286</v>
      </c>
      <c r="G21" s="90" t="n">
        <f aca="false">IF(A21&lt;$B$4,B21*($C$4-$B$4)*$G$4,C21*$B$4*$G$4)</f>
        <v>27857.1428571429</v>
      </c>
      <c r="H21" s="91" t="n">
        <f aca="false">E21+F21+G21</f>
        <v>1766413.60542857</v>
      </c>
      <c r="I21" s="92" t="n">
        <f aca="false">($C$4/70)+I20</f>
        <v>2.6</v>
      </c>
      <c r="J21" s="9"/>
      <c r="K21" s="93"/>
      <c r="P21" s="7"/>
      <c r="Q21" s="85"/>
    </row>
    <row r="22" customFormat="false" ht="15" hidden="false" customHeight="false" outlineLevel="0" collapsed="false">
      <c r="A22" s="86" t="n">
        <f aca="false">($C$4/70)+A21</f>
        <v>2.8</v>
      </c>
      <c r="B22" s="87" t="n">
        <f aca="false">A22/$C$4</f>
        <v>0.2</v>
      </c>
      <c r="C22" s="88" t="n">
        <f aca="false">($C$4-A22)/$C$4</f>
        <v>0.8</v>
      </c>
      <c r="E22" s="89" t="n">
        <f aca="false">(Momente!B22*Momente!C22)/2*Momente!$E$4*Momente!$C$4^2</f>
        <v>1804982.816</v>
      </c>
      <c r="F22" s="90" t="n">
        <f aca="false">IF(A22&lt;$A$4,B22*($C$4-$A$4)*$F$4,C22*$A$4*$F$4)</f>
        <v>32000</v>
      </c>
      <c r="G22" s="90" t="n">
        <f aca="false">IF(A22&lt;$B$4,B22*($C$4-$B$4)*$G$4,C22*$B$4*$G$4)</f>
        <v>30000</v>
      </c>
      <c r="H22" s="91" t="n">
        <f aca="false">E22+F22+G22</f>
        <v>1866982.816</v>
      </c>
      <c r="I22" s="92" t="n">
        <f aca="false">($C$4/70)+I21</f>
        <v>2.8</v>
      </c>
      <c r="J22" s="9"/>
      <c r="K22" s="93"/>
      <c r="P22" s="7"/>
      <c r="Q22" s="85"/>
    </row>
    <row r="23" customFormat="false" ht="15" hidden="false" customHeight="false" outlineLevel="0" collapsed="false">
      <c r="A23" s="86" t="n">
        <f aca="false">($C$4/70)+A22</f>
        <v>3</v>
      </c>
      <c r="B23" s="87" t="n">
        <f aca="false">A23/$C$4</f>
        <v>0.214285714285714</v>
      </c>
      <c r="C23" s="88" t="n">
        <f aca="false">($C$4-A23)/$C$4</f>
        <v>0.785714285714286</v>
      </c>
      <c r="E23" s="89" t="n">
        <f aca="false">(Momente!B23*Momente!C23)/2*Momente!$E$4*Momente!$C$4^2</f>
        <v>1899376.05</v>
      </c>
      <c r="F23" s="90" t="n">
        <f aca="false">IF(A23&lt;$A$4,B23*($C$4-$A$4)*$F$4,C23*$A$4*$F$4)</f>
        <v>31428.5714285714</v>
      </c>
      <c r="G23" s="90" t="n">
        <f aca="false">IF(A23&lt;$B$4,B23*($C$4-$B$4)*$G$4,C23*$B$4*$G$4)</f>
        <v>32142.8571428571</v>
      </c>
      <c r="H23" s="91" t="n">
        <f aca="false">E23+F23+G23</f>
        <v>1962947.47857143</v>
      </c>
      <c r="I23" s="92" t="n">
        <f aca="false">($C$4/70)+I22</f>
        <v>3</v>
      </c>
      <c r="J23" s="9"/>
      <c r="K23" s="93"/>
      <c r="P23" s="7"/>
      <c r="Q23" s="85"/>
    </row>
    <row r="24" customFormat="false" ht="15" hidden="false" customHeight="false" outlineLevel="0" collapsed="false">
      <c r="A24" s="86" t="n">
        <f aca="false">($C$4/70)+A23</f>
        <v>3.2</v>
      </c>
      <c r="B24" s="87" t="n">
        <f aca="false">A24/$C$4</f>
        <v>0.228571428571429</v>
      </c>
      <c r="C24" s="88" t="n">
        <f aca="false">($C$4-A24)/$C$4</f>
        <v>0.771428571428571</v>
      </c>
      <c r="E24" s="89" t="n">
        <f aca="false">(Momente!B24*Momente!C24)/2*Momente!$E$4*Momente!$C$4^2</f>
        <v>1989164.736</v>
      </c>
      <c r="F24" s="90" t="n">
        <f aca="false">IF(A24&lt;$A$4,B24*($C$4-$A$4)*$F$4,C24*$A$4*$F$4)</f>
        <v>30857.1428571429</v>
      </c>
      <c r="G24" s="90" t="n">
        <f aca="false">IF(A24&lt;$B$4,B24*($C$4-$B$4)*$G$4,C24*$B$4*$G$4)</f>
        <v>34285.7142857143</v>
      </c>
      <c r="H24" s="91" t="n">
        <f aca="false">E24+F24+G24</f>
        <v>2054307.59314286</v>
      </c>
      <c r="I24" s="92" t="n">
        <f aca="false">($C$4/70)+I23</f>
        <v>3.2</v>
      </c>
      <c r="J24" s="9"/>
      <c r="K24" s="93"/>
      <c r="P24" s="7"/>
      <c r="Q24" s="85"/>
    </row>
    <row r="25" customFormat="false" ht="15" hidden="false" customHeight="false" outlineLevel="0" collapsed="false">
      <c r="A25" s="86" t="n">
        <f aca="false">($C$4/70)+A24</f>
        <v>3.4</v>
      </c>
      <c r="B25" s="87" t="n">
        <f aca="false">A25/$C$4</f>
        <v>0.242857142857143</v>
      </c>
      <c r="C25" s="88" t="n">
        <f aca="false">($C$4-A25)/$C$4</f>
        <v>0.757142857142857</v>
      </c>
      <c r="E25" s="89" t="n">
        <f aca="false">(Momente!B25*Momente!C25)/2*Momente!$E$4*Momente!$C$4^2</f>
        <v>2074348.874</v>
      </c>
      <c r="F25" s="90" t="n">
        <f aca="false">IF(A25&lt;$A$4,B25*($C$4-$A$4)*$F$4,C25*$A$4*$F$4)</f>
        <v>30285.7142857143</v>
      </c>
      <c r="G25" s="90" t="n">
        <f aca="false">IF(A25&lt;$B$4,B25*($C$4-$B$4)*$G$4,C25*$B$4*$G$4)</f>
        <v>36428.5714285714</v>
      </c>
      <c r="H25" s="91" t="n">
        <f aca="false">E25+F25+G25</f>
        <v>2141063.15971429</v>
      </c>
      <c r="I25" s="92" t="n">
        <f aca="false">($C$4/70)+I24</f>
        <v>3.4</v>
      </c>
      <c r="J25" s="9"/>
      <c r="K25" s="93"/>
      <c r="P25" s="7"/>
      <c r="Q25" s="85"/>
    </row>
    <row r="26" customFormat="false" ht="15" hidden="false" customHeight="false" outlineLevel="0" collapsed="false">
      <c r="A26" s="86" t="n">
        <f aca="false">($C$4/70)+A25</f>
        <v>3.6</v>
      </c>
      <c r="B26" s="87" t="n">
        <f aca="false">A26/$C$4</f>
        <v>0.257142857142857</v>
      </c>
      <c r="C26" s="88" t="n">
        <f aca="false">($C$4-A26)/$C$4</f>
        <v>0.742857142857143</v>
      </c>
      <c r="E26" s="89" t="n">
        <f aca="false">(Momente!B26*Momente!C26)/2*Momente!$E$4*Momente!$C$4^2</f>
        <v>2154928.464</v>
      </c>
      <c r="F26" s="90" t="n">
        <f aca="false">IF(A26&lt;$A$4,B26*($C$4-$A$4)*$F$4,C26*$A$4*$F$4)</f>
        <v>29714.2857142857</v>
      </c>
      <c r="G26" s="90" t="n">
        <f aca="false">IF(A26&lt;$B$4,B26*($C$4-$B$4)*$G$4,C26*$B$4*$G$4)</f>
        <v>38571.4285714286</v>
      </c>
      <c r="H26" s="91" t="n">
        <f aca="false">E26+F26+G26</f>
        <v>2223214.17828572</v>
      </c>
      <c r="I26" s="92" t="n">
        <f aca="false">($C$4/70)+I25</f>
        <v>3.6</v>
      </c>
      <c r="J26" s="9"/>
      <c r="K26" s="93"/>
      <c r="P26" s="7"/>
      <c r="Q26" s="85"/>
    </row>
    <row r="27" customFormat="false" ht="15" hidden="false" customHeight="false" outlineLevel="0" collapsed="false">
      <c r="A27" s="86" t="n">
        <f aca="false">($C$4/70)+A26</f>
        <v>3.8</v>
      </c>
      <c r="B27" s="87" t="n">
        <f aca="false">A27/$C$4</f>
        <v>0.271428571428571</v>
      </c>
      <c r="C27" s="88" t="n">
        <f aca="false">($C$4-A27)/$C$4</f>
        <v>0.728571428571429</v>
      </c>
      <c r="E27" s="89" t="n">
        <f aca="false">(Momente!B27*Momente!C27)/2*Momente!$E$4*Momente!$C$4^2</f>
        <v>2230903.506</v>
      </c>
      <c r="F27" s="90" t="n">
        <f aca="false">IF(A27&lt;$A$4,B27*($C$4-$A$4)*$F$4,C27*$A$4*$F$4)</f>
        <v>29142.8571428571</v>
      </c>
      <c r="G27" s="90" t="n">
        <f aca="false">IF(A27&lt;$B$4,B27*($C$4-$B$4)*$G$4,C27*$B$4*$G$4)</f>
        <v>40714.2857142857</v>
      </c>
      <c r="H27" s="91" t="n">
        <f aca="false">E27+F27+G27</f>
        <v>2300760.64885714</v>
      </c>
      <c r="I27" s="92" t="n">
        <f aca="false">($C$4/70)+I26</f>
        <v>3.8</v>
      </c>
      <c r="J27" s="9"/>
      <c r="K27" s="93"/>
      <c r="P27" s="7"/>
      <c r="Q27" s="85"/>
    </row>
    <row r="28" customFormat="false" ht="15" hidden="false" customHeight="false" outlineLevel="0" collapsed="false">
      <c r="A28" s="86" t="n">
        <f aca="false">($C$4/70)+A27</f>
        <v>4</v>
      </c>
      <c r="B28" s="87" t="n">
        <f aca="false">A28/$C$4</f>
        <v>0.285714285714286</v>
      </c>
      <c r="C28" s="88" t="n">
        <f aca="false">($C$4-A28)/$C$4</f>
        <v>0.714285714285714</v>
      </c>
      <c r="E28" s="89" t="n">
        <f aca="false">(Momente!B28*Momente!C28)/2*Momente!$E$4*Momente!$C$4^2</f>
        <v>2302274</v>
      </c>
      <c r="F28" s="90" t="n">
        <f aca="false">IF(A28&lt;$A$4,B28*($C$4-$A$4)*$F$4,C28*$A$4*$F$4)</f>
        <v>28571.4285714286</v>
      </c>
      <c r="G28" s="90" t="n">
        <f aca="false">IF(A28&lt;$B$4,B28*($C$4-$B$4)*$G$4,C28*$B$4*$G$4)</f>
        <v>42857.1428571429</v>
      </c>
      <c r="H28" s="91" t="n">
        <f aca="false">E28+F28+G28</f>
        <v>2373702.57142857</v>
      </c>
      <c r="I28" s="92" t="n">
        <f aca="false">($C$4/70)+I27</f>
        <v>4</v>
      </c>
      <c r="J28" s="9"/>
      <c r="K28" s="93"/>
      <c r="P28" s="7"/>
      <c r="Q28" s="85"/>
    </row>
    <row r="29" customFormat="false" ht="15" hidden="false" customHeight="false" outlineLevel="0" collapsed="false">
      <c r="A29" s="86" t="n">
        <f aca="false">($C$4/70)+A28</f>
        <v>4.2</v>
      </c>
      <c r="B29" s="87" t="n">
        <f aca="false">A29/$C$4</f>
        <v>0.3</v>
      </c>
      <c r="C29" s="88" t="n">
        <f aca="false">($C$4-A29)/$C$4</f>
        <v>0.7</v>
      </c>
      <c r="E29" s="89" t="n">
        <f aca="false">(Momente!B29*Momente!C29)/2*Momente!$E$4*Momente!$C$4^2</f>
        <v>2369039.946</v>
      </c>
      <c r="F29" s="90" t="n">
        <f aca="false">IF(A29&lt;$A$4,B29*($C$4-$A$4)*$F$4,C29*$A$4*$F$4)</f>
        <v>28000</v>
      </c>
      <c r="G29" s="90" t="n">
        <f aca="false">IF(A29&lt;$B$4,B29*($C$4-$B$4)*$G$4,C29*$B$4*$G$4)</f>
        <v>45000</v>
      </c>
      <c r="H29" s="91" t="n">
        <f aca="false">E29+F29+G29</f>
        <v>2442039.946</v>
      </c>
      <c r="I29" s="92" t="n">
        <f aca="false">($C$4/70)+I28</f>
        <v>4.2</v>
      </c>
      <c r="J29" s="9"/>
      <c r="K29" s="93"/>
      <c r="P29" s="7"/>
      <c r="Q29" s="85"/>
    </row>
    <row r="30" customFormat="false" ht="15" hidden="false" customHeight="false" outlineLevel="0" collapsed="false">
      <c r="A30" s="86" t="n">
        <f aca="false">($C$4/70)+A29</f>
        <v>4.4</v>
      </c>
      <c r="B30" s="87" t="n">
        <f aca="false">A30/$C$4</f>
        <v>0.314285714285714</v>
      </c>
      <c r="C30" s="88" t="n">
        <f aca="false">($C$4-A30)/$C$4</f>
        <v>0.685714285714286</v>
      </c>
      <c r="E30" s="89" t="n">
        <f aca="false">(Momente!B30*Momente!C30)/2*Momente!$E$4*Momente!$C$4^2</f>
        <v>2431201.344</v>
      </c>
      <c r="F30" s="90" t="n">
        <f aca="false">IF(A30&lt;$A$4,B30*($C$4-$A$4)*$F$4,C30*$A$4*$F$4)</f>
        <v>27428.5714285714</v>
      </c>
      <c r="G30" s="90" t="n">
        <f aca="false">IF(A30&lt;$B$4,B30*($C$4-$B$4)*$G$4,C30*$B$4*$G$4)</f>
        <v>47142.8571428572</v>
      </c>
      <c r="H30" s="91" t="n">
        <f aca="false">E30+F30+G30</f>
        <v>2505772.77257143</v>
      </c>
      <c r="I30" s="92" t="n">
        <f aca="false">($C$4/70)+I29</f>
        <v>4.4</v>
      </c>
      <c r="J30" s="9"/>
      <c r="K30" s="93"/>
      <c r="P30" s="7"/>
      <c r="Q30" s="85"/>
    </row>
    <row r="31" customFormat="false" ht="15" hidden="false" customHeight="false" outlineLevel="0" collapsed="false">
      <c r="A31" s="86" t="n">
        <f aca="false">($C$4/70)+A30</f>
        <v>4.6</v>
      </c>
      <c r="B31" s="87" t="n">
        <f aca="false">A31/$C$4</f>
        <v>0.328571428571429</v>
      </c>
      <c r="C31" s="88" t="n">
        <f aca="false">($C$4-A31)/$C$4</f>
        <v>0.671428571428571</v>
      </c>
      <c r="E31" s="89" t="n">
        <f aca="false">(Momente!B31*Momente!C31)/2*Momente!$E$4*Momente!$C$4^2</f>
        <v>2488758.194</v>
      </c>
      <c r="F31" s="90" t="n">
        <f aca="false">IF(A31&lt;$A$4,B31*($C$4-$A$4)*$F$4,C31*$A$4*$F$4)</f>
        <v>26857.1428571429</v>
      </c>
      <c r="G31" s="90" t="n">
        <f aca="false">IF(A31&lt;$B$4,B31*($C$4-$B$4)*$G$4,C31*$B$4*$G$4)</f>
        <v>49285.7142857143</v>
      </c>
      <c r="H31" s="91" t="n">
        <f aca="false">E31+F31+G31</f>
        <v>2564901.05114286</v>
      </c>
      <c r="I31" s="92" t="n">
        <f aca="false">($C$4/70)+I30</f>
        <v>4.6</v>
      </c>
      <c r="J31" s="9"/>
      <c r="K31" s="93"/>
      <c r="P31" s="7"/>
      <c r="Q31" s="85"/>
    </row>
    <row r="32" customFormat="false" ht="15" hidden="false" customHeight="false" outlineLevel="0" collapsed="false">
      <c r="A32" s="86" t="n">
        <f aca="false">($C$4/70)+A31</f>
        <v>4.8</v>
      </c>
      <c r="B32" s="87" t="n">
        <f aca="false">A32/$C$4</f>
        <v>0.342857142857143</v>
      </c>
      <c r="C32" s="88" t="n">
        <f aca="false">($C$4-A32)/$C$4</f>
        <v>0.657142857142857</v>
      </c>
      <c r="E32" s="89" t="n">
        <f aca="false">(Momente!B32*Momente!C32)/2*Momente!$E$4*Momente!$C$4^2</f>
        <v>2541710.496</v>
      </c>
      <c r="F32" s="90" t="n">
        <f aca="false">IF(A32&lt;$A$4,B32*($C$4-$A$4)*$F$4,C32*$A$4*$F$4)</f>
        <v>26285.7142857143</v>
      </c>
      <c r="G32" s="90" t="n">
        <f aca="false">IF(A32&lt;$B$4,B32*($C$4-$B$4)*$G$4,C32*$B$4*$G$4)</f>
        <v>51428.5714285714</v>
      </c>
      <c r="H32" s="91" t="n">
        <f aca="false">E32+F32+G32</f>
        <v>2619424.78171429</v>
      </c>
      <c r="I32" s="92" t="n">
        <f aca="false">($C$4/70)+I31</f>
        <v>4.8</v>
      </c>
      <c r="J32" s="9"/>
      <c r="K32" s="93"/>
      <c r="P32" s="7"/>
      <c r="Q32" s="85"/>
    </row>
    <row r="33" customFormat="false" ht="15" hidden="false" customHeight="false" outlineLevel="0" collapsed="false">
      <c r="A33" s="86" t="n">
        <f aca="false">($C$4/70)+A32</f>
        <v>5</v>
      </c>
      <c r="B33" s="87" t="n">
        <f aca="false">A33/$C$4</f>
        <v>0.357142857142857</v>
      </c>
      <c r="C33" s="88" t="n">
        <f aca="false">($C$4-A33)/$C$4</f>
        <v>0.642857142857143</v>
      </c>
      <c r="E33" s="89" t="n">
        <f aca="false">(Momente!B33*Momente!C33)/2*Momente!$E$4*Momente!$C$4^2</f>
        <v>2590058.25</v>
      </c>
      <c r="F33" s="90" t="n">
        <f aca="false">IF(A33&lt;$A$4,B33*($C$4-$A$4)*$F$4,C33*$A$4*$F$4)</f>
        <v>25714.2857142857</v>
      </c>
      <c r="G33" s="90" t="n">
        <f aca="false">IF(A33&lt;$B$4,B33*($C$4-$B$4)*$G$4,C33*$B$4*$G$4)</f>
        <v>53571.4285714286</v>
      </c>
      <c r="H33" s="91" t="n">
        <f aca="false">E33+F33+G33</f>
        <v>2669343.96428572</v>
      </c>
      <c r="I33" s="92" t="n">
        <f aca="false">($C$4/70)+I32</f>
        <v>5</v>
      </c>
      <c r="J33" s="9"/>
      <c r="K33" s="93"/>
      <c r="P33" s="7"/>
      <c r="Q33" s="85"/>
    </row>
    <row r="34" customFormat="false" ht="15" hidden="false" customHeight="false" outlineLevel="0" collapsed="false">
      <c r="A34" s="86" t="n">
        <f aca="false">($C$4/70)+A33</f>
        <v>5.2</v>
      </c>
      <c r="B34" s="87" t="n">
        <f aca="false">A34/$C$4</f>
        <v>0.371428571428572</v>
      </c>
      <c r="C34" s="88" t="n">
        <f aca="false">($C$4-A34)/$C$4</f>
        <v>0.628571428571428</v>
      </c>
      <c r="E34" s="89" t="n">
        <f aca="false">(Momente!B34*Momente!C34)/2*Momente!$E$4*Momente!$C$4^2</f>
        <v>2633801.456</v>
      </c>
      <c r="F34" s="90" t="n">
        <f aca="false">IF(A34&lt;$A$4,B34*($C$4-$A$4)*$F$4,C34*$A$4*$F$4)</f>
        <v>25142.8571428571</v>
      </c>
      <c r="G34" s="90" t="n">
        <f aca="false">IF(A34&lt;$B$4,B34*($C$4-$B$4)*$G$4,C34*$B$4*$G$4)</f>
        <v>55714.2857142857</v>
      </c>
      <c r="H34" s="91" t="n">
        <f aca="false">E34+F34+G34</f>
        <v>2714658.59885714</v>
      </c>
      <c r="I34" s="92" t="n">
        <f aca="false">($C$4/70)+I33</f>
        <v>5.2</v>
      </c>
      <c r="J34" s="9"/>
      <c r="K34" s="93"/>
      <c r="P34" s="7"/>
      <c r="Q34" s="85"/>
    </row>
    <row r="35" customFormat="false" ht="15" hidden="false" customHeight="false" outlineLevel="0" collapsed="false">
      <c r="A35" s="86" t="n">
        <f aca="false">($C$4/70)+A34</f>
        <v>5.4</v>
      </c>
      <c r="B35" s="87" t="n">
        <f aca="false">A35/$C$4</f>
        <v>0.385714285714286</v>
      </c>
      <c r="C35" s="88" t="n">
        <f aca="false">($C$4-A35)/$C$4</f>
        <v>0.614285714285714</v>
      </c>
      <c r="E35" s="89" t="n">
        <f aca="false">(Momente!B35*Momente!C35)/2*Momente!$E$4*Momente!$C$4^2</f>
        <v>2672940.114</v>
      </c>
      <c r="F35" s="90" t="n">
        <f aca="false">IF(A35&lt;$A$4,B35*($C$4-$A$4)*$F$4,C35*$A$4*$F$4)</f>
        <v>24571.4285714286</v>
      </c>
      <c r="G35" s="90" t="n">
        <f aca="false">IF(A35&lt;$B$4,B35*($C$4-$B$4)*$G$4,C35*$B$4*$G$4)</f>
        <v>57857.1428571429</v>
      </c>
      <c r="H35" s="91" t="n">
        <f aca="false">E35+F35+G35</f>
        <v>2755368.68542857</v>
      </c>
      <c r="I35" s="92" t="n">
        <f aca="false">($C$4/70)+I34</f>
        <v>5.4</v>
      </c>
      <c r="J35" s="9"/>
      <c r="K35" s="93"/>
      <c r="P35" s="7"/>
      <c r="Q35" s="85"/>
    </row>
    <row r="36" customFormat="false" ht="15" hidden="false" customHeight="false" outlineLevel="0" collapsed="false">
      <c r="A36" s="86" t="n">
        <f aca="false">($C$4/70)+A35</f>
        <v>5.6</v>
      </c>
      <c r="B36" s="87" t="n">
        <f aca="false">A36/$C$4</f>
        <v>0.4</v>
      </c>
      <c r="C36" s="88" t="n">
        <f aca="false">($C$4-A36)/$C$4</f>
        <v>0.6</v>
      </c>
      <c r="E36" s="89" t="n">
        <f aca="false">(Momente!B36*Momente!C36)/2*Momente!$E$4*Momente!$C$4^2</f>
        <v>2707474.224</v>
      </c>
      <c r="F36" s="90" t="n">
        <f aca="false">IF(A36&lt;$A$4,B36*($C$4-$A$4)*$F$4,C36*$A$4*$F$4)</f>
        <v>24000</v>
      </c>
      <c r="G36" s="90" t="n">
        <f aca="false">IF(A36&lt;$B$4,B36*($C$4-$B$4)*$G$4,C36*$B$4*$G$4)</f>
        <v>60000</v>
      </c>
      <c r="H36" s="91" t="n">
        <f aca="false">E36+F36+G36</f>
        <v>2791474.224</v>
      </c>
      <c r="I36" s="92" t="n">
        <f aca="false">($C$4/70)+I35</f>
        <v>5.6</v>
      </c>
      <c r="J36" s="9"/>
      <c r="K36" s="93"/>
      <c r="P36" s="7"/>
      <c r="Q36" s="85"/>
    </row>
    <row r="37" customFormat="false" ht="15" hidden="false" customHeight="false" outlineLevel="0" collapsed="false">
      <c r="A37" s="86" t="n">
        <f aca="false">($C$4/70)+A36</f>
        <v>5.8</v>
      </c>
      <c r="B37" s="87" t="n">
        <f aca="false">A37/$C$4</f>
        <v>0.414285714285714</v>
      </c>
      <c r="C37" s="88" t="n">
        <f aca="false">($C$4-A37)/$C$4</f>
        <v>0.585714285714286</v>
      </c>
      <c r="E37" s="89" t="n">
        <f aca="false">(Momente!B37*Momente!C37)/2*Momente!$E$4*Momente!$C$4^2</f>
        <v>2737403.786</v>
      </c>
      <c r="F37" s="90" t="n">
        <f aca="false">IF(A37&lt;$A$4,B37*($C$4-$A$4)*$F$4,C37*$A$4*$F$4)</f>
        <v>23428.5714285714</v>
      </c>
      <c r="G37" s="90" t="n">
        <f aca="false">IF(A37&lt;$B$4,B37*($C$4-$B$4)*$G$4,C37*$B$4*$G$4)</f>
        <v>62142.8571428572</v>
      </c>
      <c r="H37" s="91" t="n">
        <f aca="false">E37+F37+G37</f>
        <v>2822975.21457143</v>
      </c>
      <c r="I37" s="92" t="n">
        <f aca="false">($C$4/70)+I36</f>
        <v>5.8</v>
      </c>
      <c r="J37" s="9"/>
      <c r="K37" s="93"/>
      <c r="P37" s="7"/>
      <c r="Q37" s="85"/>
    </row>
    <row r="38" customFormat="false" ht="15" hidden="false" customHeight="false" outlineLevel="0" collapsed="false">
      <c r="A38" s="86" t="n">
        <f aca="false">($C$4/70)+A37</f>
        <v>6</v>
      </c>
      <c r="B38" s="87" t="n">
        <f aca="false">A38/$C$4</f>
        <v>0.428571428571429</v>
      </c>
      <c r="C38" s="88" t="n">
        <f aca="false">($C$4-A38)/$C$4</f>
        <v>0.571428571428571</v>
      </c>
      <c r="E38" s="89" t="n">
        <f aca="false">(Momente!B38*Momente!C38)/2*Momente!$E$4*Momente!$C$4^2</f>
        <v>2762728.8</v>
      </c>
      <c r="F38" s="90" t="n">
        <f aca="false">IF(A38&lt;$A$4,B38*($C$4-$A$4)*$F$4,C38*$A$4*$F$4)</f>
        <v>22857.1428571429</v>
      </c>
      <c r="G38" s="90" t="n">
        <f aca="false">IF(A38&lt;$B$4,B38*($C$4-$B$4)*$G$4,C38*$B$4*$G$4)</f>
        <v>64285.7142857143</v>
      </c>
      <c r="H38" s="91" t="n">
        <f aca="false">E38+F38+G38</f>
        <v>2849871.65714286</v>
      </c>
      <c r="I38" s="92" t="n">
        <f aca="false">($C$4/70)+I37</f>
        <v>6</v>
      </c>
      <c r="J38" s="9"/>
      <c r="K38" s="93"/>
      <c r="P38" s="7"/>
      <c r="Q38" s="85"/>
    </row>
    <row r="39" customFormat="false" ht="15" hidden="false" customHeight="false" outlineLevel="0" collapsed="false">
      <c r="A39" s="86" t="n">
        <f aca="false">($C$4/70)+A38</f>
        <v>6.2</v>
      </c>
      <c r="B39" s="87" t="n">
        <f aca="false">A39/$C$4</f>
        <v>0.442857142857143</v>
      </c>
      <c r="C39" s="88" t="n">
        <f aca="false">($C$4-A39)/$C$4</f>
        <v>0.557142857142857</v>
      </c>
      <c r="E39" s="89" t="n">
        <f aca="false">(Momente!B39*Momente!C39)/2*Momente!$E$4*Momente!$C$4^2</f>
        <v>2783449.266</v>
      </c>
      <c r="F39" s="90" t="n">
        <f aca="false">IF(A39&lt;$A$4,B39*($C$4-$A$4)*$F$4,C39*$A$4*$F$4)</f>
        <v>22285.7142857143</v>
      </c>
      <c r="G39" s="90" t="n">
        <f aca="false">IF(A39&lt;$B$4,B39*($C$4-$B$4)*$G$4,C39*$B$4*$G$4)</f>
        <v>66428.5714285715</v>
      </c>
      <c r="H39" s="91" t="n">
        <f aca="false">E39+F39+G39</f>
        <v>2872163.55171429</v>
      </c>
      <c r="I39" s="92" t="n">
        <f aca="false">($C$4/70)+I38</f>
        <v>6.2</v>
      </c>
      <c r="J39" s="9"/>
      <c r="K39" s="93"/>
      <c r="P39" s="7"/>
      <c r="Q39" s="85"/>
    </row>
    <row r="40" customFormat="false" ht="15" hidden="false" customHeight="false" outlineLevel="0" collapsed="false">
      <c r="A40" s="86" t="n">
        <f aca="false">($C$4/70)+A39</f>
        <v>6.4</v>
      </c>
      <c r="B40" s="87" t="n">
        <f aca="false">A40/$C$4</f>
        <v>0.457142857142857</v>
      </c>
      <c r="C40" s="88" t="n">
        <f aca="false">($C$4-A40)/$C$4</f>
        <v>0.542857142857143</v>
      </c>
      <c r="E40" s="89" t="n">
        <f aca="false">(Momente!B40*Momente!C40)/2*Momente!$E$4*Momente!$C$4^2</f>
        <v>2799565.184</v>
      </c>
      <c r="F40" s="90" t="n">
        <f aca="false">IF(A40&lt;$A$4,B40*($C$4-$A$4)*$F$4,C40*$A$4*$F$4)</f>
        <v>21714.2857142857</v>
      </c>
      <c r="G40" s="90" t="n">
        <f aca="false">IF(A40&lt;$B$4,B40*($C$4-$B$4)*$G$4,C40*$B$4*$G$4)</f>
        <v>68571.4285714286</v>
      </c>
      <c r="H40" s="91" t="n">
        <f aca="false">E40+F40+G40</f>
        <v>2889850.89828572</v>
      </c>
      <c r="I40" s="92" t="n">
        <f aca="false">($C$4/70)+I39</f>
        <v>6.4</v>
      </c>
      <c r="J40" s="9"/>
      <c r="K40" s="93"/>
      <c r="P40" s="7"/>
      <c r="Q40" s="85"/>
    </row>
    <row r="41" customFormat="false" ht="15" hidden="false" customHeight="false" outlineLevel="0" collapsed="false">
      <c r="A41" s="86" t="n">
        <f aca="false">($C$4/70)+A40</f>
        <v>6.6</v>
      </c>
      <c r="B41" s="87" t="n">
        <f aca="false">A41/$C$4</f>
        <v>0.471428571428572</v>
      </c>
      <c r="C41" s="88" t="n">
        <f aca="false">($C$4-A41)/$C$4</f>
        <v>0.528571428571428</v>
      </c>
      <c r="E41" s="89" t="n">
        <f aca="false">(Momente!B41*Momente!C41)/2*Momente!$E$4*Momente!$C$4^2</f>
        <v>2811076.554</v>
      </c>
      <c r="F41" s="90" t="n">
        <f aca="false">IF(A41&lt;$A$4,B41*($C$4-$A$4)*$F$4,C41*$A$4*$F$4)</f>
        <v>21142.8571428571</v>
      </c>
      <c r="G41" s="90" t="n">
        <f aca="false">IF(A41&lt;$B$4,B41*($C$4-$B$4)*$G$4,C41*$B$4*$G$4)</f>
        <v>68714.2857142857</v>
      </c>
      <c r="H41" s="91" t="n">
        <f aca="false">E41+F41+G41</f>
        <v>2900933.69685714</v>
      </c>
      <c r="I41" s="92" t="n">
        <f aca="false">($C$4/70)+I40</f>
        <v>6.6</v>
      </c>
      <c r="J41" s="9"/>
      <c r="K41" s="93"/>
      <c r="P41" s="7"/>
      <c r="Q41" s="85"/>
    </row>
    <row r="42" customFormat="false" ht="15" hidden="false" customHeight="false" outlineLevel="0" collapsed="false">
      <c r="A42" s="86" t="n">
        <f aca="false">($C$4/70)+A41</f>
        <v>6.8</v>
      </c>
      <c r="B42" s="87" t="n">
        <f aca="false">A42/$C$4</f>
        <v>0.485714285714286</v>
      </c>
      <c r="C42" s="88" t="n">
        <f aca="false">($C$4-A42)/$C$4</f>
        <v>0.514285714285714</v>
      </c>
      <c r="E42" s="89" t="n">
        <f aca="false">(Momente!B42*Momente!C42)/2*Momente!$E$4*Momente!$C$4^2</f>
        <v>2817983.376</v>
      </c>
      <c r="F42" s="90" t="n">
        <f aca="false">IF(A42&lt;$A$4,B42*($C$4-$A$4)*$F$4,C42*$A$4*$F$4)</f>
        <v>20571.4285714286</v>
      </c>
      <c r="G42" s="90" t="n">
        <f aca="false">IF(A42&lt;$B$4,B42*($C$4-$B$4)*$G$4,C42*$B$4*$G$4)</f>
        <v>66857.1428571428</v>
      </c>
      <c r="H42" s="91" t="n">
        <f aca="false">E42+F42+G42</f>
        <v>2905411.94742857</v>
      </c>
      <c r="I42" s="92" t="n">
        <f aca="false">($C$4/70)+I41</f>
        <v>6.8</v>
      </c>
      <c r="J42" s="9"/>
      <c r="K42" s="93"/>
      <c r="P42" s="7"/>
      <c r="Q42" s="85"/>
    </row>
    <row r="43" customFormat="false" ht="15" hidden="false" customHeight="false" outlineLevel="0" collapsed="false">
      <c r="A43" s="86" t="n">
        <f aca="false">($C$4/70)+A42</f>
        <v>7</v>
      </c>
      <c r="B43" s="87" t="n">
        <f aca="false">A43/$C$4</f>
        <v>0.5</v>
      </c>
      <c r="C43" s="88" t="n">
        <f aca="false">($C$4-A43)/$C$4</f>
        <v>0.5</v>
      </c>
      <c r="E43" s="89" t="n">
        <f aca="false">(Momente!B43*Momente!C43)/2*Momente!$E$4*Momente!$C$4^2</f>
        <v>2820285.65</v>
      </c>
      <c r="F43" s="90" t="n">
        <f aca="false">IF(A43&lt;$A$4,B43*($C$4-$A$4)*$F$4,C43*$A$4*$F$4)</f>
        <v>20000</v>
      </c>
      <c r="G43" s="90" t="n">
        <f aca="false">IF(A43&lt;$B$4,B43*($C$4-$B$4)*$G$4,C43*$B$4*$G$4)</f>
        <v>65000</v>
      </c>
      <c r="H43" s="91" t="n">
        <f aca="false">E43+F43+G43</f>
        <v>2905285.65</v>
      </c>
      <c r="I43" s="92" t="n">
        <f aca="false">($C$4/70)+I42</f>
        <v>7</v>
      </c>
      <c r="J43" s="9"/>
      <c r="K43" s="93"/>
      <c r="P43" s="7"/>
      <c r="Q43" s="85"/>
    </row>
    <row r="44" customFormat="false" ht="15" hidden="false" customHeight="false" outlineLevel="0" collapsed="false">
      <c r="A44" s="86" t="n">
        <f aca="false">($C$4/70)+A43</f>
        <v>7.2</v>
      </c>
      <c r="B44" s="87" t="n">
        <f aca="false">A44/$C$4</f>
        <v>0.514285714285715</v>
      </c>
      <c r="C44" s="88" t="n">
        <f aca="false">($C$4-A44)/$C$4</f>
        <v>0.485714285714285</v>
      </c>
      <c r="E44" s="89" t="n">
        <f aca="false">(Momente!B44*Momente!C44)/2*Momente!$E$4*Momente!$C$4^2</f>
        <v>2817983.376</v>
      </c>
      <c r="F44" s="90" t="n">
        <f aca="false">IF(A44&lt;$A$4,B44*($C$4-$A$4)*$F$4,C44*$A$4*$F$4)</f>
        <v>19428.5714285714</v>
      </c>
      <c r="G44" s="90" t="n">
        <f aca="false">IF(A44&lt;$B$4,B44*($C$4-$B$4)*$G$4,C44*$B$4*$G$4)</f>
        <v>63142.8571428571</v>
      </c>
      <c r="H44" s="91" t="n">
        <f aca="false">E44+F44+G44</f>
        <v>2900554.80457143</v>
      </c>
      <c r="I44" s="92" t="n">
        <f aca="false">($C$4/70)+I43</f>
        <v>7.2</v>
      </c>
      <c r="J44" s="9"/>
      <c r="K44" s="93"/>
      <c r="P44" s="7"/>
      <c r="Q44" s="85"/>
    </row>
    <row r="45" customFormat="false" ht="15" hidden="false" customHeight="false" outlineLevel="0" collapsed="false">
      <c r="A45" s="86" t="n">
        <f aca="false">($C$4/70)+A44</f>
        <v>7.4</v>
      </c>
      <c r="B45" s="87" t="n">
        <f aca="false">A45/$C$4</f>
        <v>0.528571428571429</v>
      </c>
      <c r="C45" s="88" t="n">
        <f aca="false">($C$4-A45)/$C$4</f>
        <v>0.471428571428571</v>
      </c>
      <c r="E45" s="89" t="n">
        <f aca="false">(Momente!B45*Momente!C45)/2*Momente!$E$4*Momente!$C$4^2</f>
        <v>2811076.554</v>
      </c>
      <c r="F45" s="90" t="n">
        <f aca="false">IF(A45&lt;$A$4,B45*($C$4-$A$4)*$F$4,C45*$A$4*$F$4)</f>
        <v>18857.1428571428</v>
      </c>
      <c r="G45" s="90" t="n">
        <f aca="false">IF(A45&lt;$B$4,B45*($C$4-$B$4)*$G$4,C45*$B$4*$G$4)</f>
        <v>61285.7142857142</v>
      </c>
      <c r="H45" s="91" t="n">
        <f aca="false">E45+F45+G45</f>
        <v>2891219.41114286</v>
      </c>
      <c r="I45" s="92" t="n">
        <f aca="false">($C$4/70)+I44</f>
        <v>7.4</v>
      </c>
      <c r="J45" s="9"/>
      <c r="K45" s="93"/>
      <c r="P45" s="7"/>
      <c r="Q45" s="85"/>
    </row>
    <row r="46" customFormat="false" ht="15" hidden="false" customHeight="false" outlineLevel="0" collapsed="false">
      <c r="A46" s="86" t="n">
        <f aca="false">($C$4/70)+A45</f>
        <v>7.6</v>
      </c>
      <c r="B46" s="87" t="n">
        <f aca="false">A46/$C$4</f>
        <v>0.542857142857143</v>
      </c>
      <c r="C46" s="88" t="n">
        <f aca="false">($C$4-A46)/$C$4</f>
        <v>0.457142857142857</v>
      </c>
      <c r="E46" s="89" t="n">
        <f aca="false">(Momente!B46*Momente!C46)/2*Momente!$E$4*Momente!$C$4^2</f>
        <v>2799565.184</v>
      </c>
      <c r="F46" s="90" t="n">
        <f aca="false">IF(A46&lt;$A$4,B46*($C$4-$A$4)*$F$4,C46*$A$4*$F$4)</f>
        <v>18285.7142857143</v>
      </c>
      <c r="G46" s="90" t="n">
        <f aca="false">IF(A46&lt;$B$4,B46*($C$4-$B$4)*$G$4,C46*$B$4*$G$4)</f>
        <v>59428.5714285714</v>
      </c>
      <c r="H46" s="91" t="n">
        <f aca="false">E46+F46+G46</f>
        <v>2877279.46971429</v>
      </c>
      <c r="I46" s="92" t="n">
        <f aca="false">($C$4/70)+I45</f>
        <v>7.6</v>
      </c>
      <c r="J46" s="9"/>
      <c r="K46" s="93"/>
      <c r="P46" s="7"/>
      <c r="Q46" s="85"/>
    </row>
    <row r="47" customFormat="false" ht="15" hidden="false" customHeight="false" outlineLevel="0" collapsed="false">
      <c r="A47" s="86" t="n">
        <f aca="false">($C$4/70)+A46</f>
        <v>7.8</v>
      </c>
      <c r="B47" s="87" t="n">
        <f aca="false">A47/$C$4</f>
        <v>0.557142857142858</v>
      </c>
      <c r="C47" s="88" t="n">
        <f aca="false">($C$4-A47)/$C$4</f>
        <v>0.442857142857143</v>
      </c>
      <c r="E47" s="89" t="n">
        <f aca="false">(Momente!B47*Momente!C47)/2*Momente!$E$4*Momente!$C$4^2</f>
        <v>2783449.266</v>
      </c>
      <c r="F47" s="90" t="n">
        <f aca="false">IF(A47&lt;$A$4,B47*($C$4-$A$4)*$F$4,C47*$A$4*$F$4)</f>
        <v>17714.2857142857</v>
      </c>
      <c r="G47" s="90" t="n">
        <f aca="false">IF(A47&lt;$B$4,B47*($C$4-$B$4)*$G$4,C47*$B$4*$G$4)</f>
        <v>57571.4285714285</v>
      </c>
      <c r="H47" s="91" t="n">
        <f aca="false">E47+F47+G47</f>
        <v>2858734.98028572</v>
      </c>
      <c r="I47" s="92" t="n">
        <f aca="false">($C$4/70)+I46</f>
        <v>7.8</v>
      </c>
      <c r="J47" s="9"/>
      <c r="K47" s="93"/>
      <c r="P47" s="7"/>
      <c r="Q47" s="85"/>
    </row>
    <row r="48" customFormat="false" ht="15" hidden="false" customHeight="false" outlineLevel="0" collapsed="false">
      <c r="A48" s="86" t="n">
        <f aca="false">($C$4/70)+A47</f>
        <v>8</v>
      </c>
      <c r="B48" s="87" t="n">
        <f aca="false">A48/$C$4</f>
        <v>0.571428571428572</v>
      </c>
      <c r="C48" s="88" t="n">
        <f aca="false">($C$4-A48)/$C$4</f>
        <v>0.428571428571428</v>
      </c>
      <c r="E48" s="89" t="n">
        <f aca="false">(Momente!B48*Momente!C48)/2*Momente!$E$4*Momente!$C$4^2</f>
        <v>2762728.8</v>
      </c>
      <c r="F48" s="90" t="n">
        <f aca="false">IF(A48&lt;$A$4,B48*($C$4-$A$4)*$F$4,C48*$A$4*$F$4)</f>
        <v>17142.8571428571</v>
      </c>
      <c r="G48" s="90" t="n">
        <f aca="false">IF(A48&lt;$B$4,B48*($C$4-$B$4)*$G$4,C48*$B$4*$G$4)</f>
        <v>55714.2857142857</v>
      </c>
      <c r="H48" s="91" t="n">
        <f aca="false">E48+F48+G48</f>
        <v>2835585.94285714</v>
      </c>
      <c r="I48" s="92" t="n">
        <f aca="false">($C$4/70)+I47</f>
        <v>8</v>
      </c>
      <c r="J48" s="9"/>
      <c r="K48" s="93"/>
      <c r="P48" s="7"/>
      <c r="Q48" s="85"/>
    </row>
    <row r="49" customFormat="false" ht="15" hidden="false" customHeight="false" outlineLevel="0" collapsed="false">
      <c r="A49" s="86" t="n">
        <f aca="false">($C$4/70)+A48</f>
        <v>8.2</v>
      </c>
      <c r="B49" s="87" t="n">
        <f aca="false">A49/$C$4</f>
        <v>0.585714285714286</v>
      </c>
      <c r="C49" s="88" t="n">
        <f aca="false">($C$4-A49)/$C$4</f>
        <v>0.414285714285714</v>
      </c>
      <c r="E49" s="89" t="n">
        <f aca="false">(Momente!B49*Momente!C49)/2*Momente!$E$4*Momente!$C$4^2</f>
        <v>2737403.786</v>
      </c>
      <c r="F49" s="90" t="n">
        <f aca="false">IF(A49&lt;$A$4,B49*($C$4-$A$4)*$F$4,C49*$A$4*$F$4)</f>
        <v>16571.4285714286</v>
      </c>
      <c r="G49" s="90" t="n">
        <f aca="false">IF(A49&lt;$B$4,B49*($C$4-$B$4)*$G$4,C49*$B$4*$G$4)</f>
        <v>53857.1428571428</v>
      </c>
      <c r="H49" s="91" t="n">
        <f aca="false">E49+F49+G49</f>
        <v>2807832.35742857</v>
      </c>
      <c r="I49" s="92" t="n">
        <f aca="false">($C$4/70)+I48</f>
        <v>8.2</v>
      </c>
      <c r="J49" s="9"/>
      <c r="K49" s="93"/>
      <c r="P49" s="7"/>
      <c r="Q49" s="85"/>
    </row>
    <row r="50" customFormat="false" ht="15" hidden="false" customHeight="false" outlineLevel="0" collapsed="false">
      <c r="A50" s="86" t="n">
        <f aca="false">($C$4/70)+A49</f>
        <v>8.4</v>
      </c>
      <c r="B50" s="87" t="n">
        <f aca="false">A50/$C$4</f>
        <v>0.6</v>
      </c>
      <c r="C50" s="88" t="n">
        <f aca="false">($C$4-A50)/$C$4</f>
        <v>0.4</v>
      </c>
      <c r="E50" s="89" t="n">
        <f aca="false">(Momente!B50*Momente!C50)/2*Momente!$E$4*Momente!$C$4^2</f>
        <v>2707474.224</v>
      </c>
      <c r="F50" s="90" t="n">
        <f aca="false">IF(A50&lt;$A$4,B50*($C$4-$A$4)*$F$4,C50*$A$4*$F$4)</f>
        <v>16000</v>
      </c>
      <c r="G50" s="90" t="n">
        <f aca="false">IF(A50&lt;$B$4,B50*($C$4-$B$4)*$G$4,C50*$B$4*$G$4)</f>
        <v>52000</v>
      </c>
      <c r="H50" s="91" t="n">
        <f aca="false">E50+F50+G50</f>
        <v>2775474.224</v>
      </c>
      <c r="I50" s="92" t="n">
        <f aca="false">($C$4/70)+I49</f>
        <v>8.4</v>
      </c>
      <c r="J50" s="9"/>
      <c r="K50" s="93"/>
      <c r="P50" s="7"/>
      <c r="Q50" s="85"/>
    </row>
    <row r="51" customFormat="false" ht="15" hidden="false" customHeight="false" outlineLevel="0" collapsed="false">
      <c r="A51" s="86" t="n">
        <f aca="false">($C$4/70)+A50</f>
        <v>8.6</v>
      </c>
      <c r="B51" s="87" t="n">
        <f aca="false">A51/$C$4</f>
        <v>0.614285714285714</v>
      </c>
      <c r="C51" s="88" t="n">
        <f aca="false">($C$4-A51)/$C$4</f>
        <v>0.385714285714286</v>
      </c>
      <c r="E51" s="89" t="n">
        <f aca="false">(Momente!B51*Momente!C51)/2*Momente!$E$4*Momente!$C$4^2</f>
        <v>2672940.114</v>
      </c>
      <c r="F51" s="90" t="n">
        <f aca="false">IF(A51&lt;$A$4,B51*($C$4-$A$4)*$F$4,C51*$A$4*$F$4)</f>
        <v>15428.5714285714</v>
      </c>
      <c r="G51" s="90" t="n">
        <f aca="false">IF(A51&lt;$B$4,B51*($C$4-$B$4)*$G$4,C51*$B$4*$G$4)</f>
        <v>50142.8571428571</v>
      </c>
      <c r="H51" s="91" t="n">
        <f aca="false">E51+F51+G51</f>
        <v>2738511.54257143</v>
      </c>
      <c r="I51" s="92" t="n">
        <f aca="false">($C$4/70)+I50</f>
        <v>8.6</v>
      </c>
      <c r="J51" s="9"/>
      <c r="K51" s="93"/>
      <c r="P51" s="7"/>
      <c r="Q51" s="85"/>
    </row>
    <row r="52" customFormat="false" ht="15" hidden="false" customHeight="false" outlineLevel="0" collapsed="false">
      <c r="A52" s="86" t="n">
        <f aca="false">($C$4/70)+A51</f>
        <v>8.8</v>
      </c>
      <c r="B52" s="87" t="n">
        <f aca="false">A52/$C$4</f>
        <v>0.628571428571429</v>
      </c>
      <c r="C52" s="88" t="n">
        <f aca="false">($C$4-A52)/$C$4</f>
        <v>0.371428571428571</v>
      </c>
      <c r="E52" s="89" t="n">
        <f aca="false">(Momente!B52*Momente!C52)/2*Momente!$E$4*Momente!$C$4^2</f>
        <v>2633801.456</v>
      </c>
      <c r="F52" s="90" t="n">
        <f aca="false">IF(A52&lt;$A$4,B52*($C$4-$A$4)*$F$4,C52*$A$4*$F$4)</f>
        <v>14857.1428571429</v>
      </c>
      <c r="G52" s="90" t="n">
        <f aca="false">IF(A52&lt;$B$4,B52*($C$4-$B$4)*$G$4,C52*$B$4*$G$4)</f>
        <v>48285.7142857143</v>
      </c>
      <c r="H52" s="91" t="n">
        <f aca="false">E52+F52+G52</f>
        <v>2696944.31314286</v>
      </c>
      <c r="I52" s="92" t="n">
        <f aca="false">($C$4/70)+I51</f>
        <v>8.8</v>
      </c>
      <c r="J52" s="9"/>
      <c r="K52" s="93"/>
      <c r="P52" s="7"/>
      <c r="Q52" s="85"/>
    </row>
    <row r="53" customFormat="false" ht="15" hidden="false" customHeight="false" outlineLevel="0" collapsed="false">
      <c r="A53" s="86" t="n">
        <f aca="false">($C$4/70)+A52</f>
        <v>9</v>
      </c>
      <c r="B53" s="87" t="n">
        <f aca="false">A53/$C$4</f>
        <v>0.642857142857143</v>
      </c>
      <c r="C53" s="88" t="n">
        <f aca="false">($C$4-A53)/$C$4</f>
        <v>0.357142857142857</v>
      </c>
      <c r="E53" s="89" t="n">
        <f aca="false">(Momente!B53*Momente!C53)/2*Momente!$E$4*Momente!$C$4^2</f>
        <v>2590058.25</v>
      </c>
      <c r="F53" s="90" t="n">
        <f aca="false">IF(A53&lt;$A$4,B53*($C$4-$A$4)*$F$4,C53*$A$4*$F$4)</f>
        <v>14285.7142857143</v>
      </c>
      <c r="G53" s="90" t="n">
        <f aca="false">IF(A53&lt;$B$4,B53*($C$4-$B$4)*$G$4,C53*$B$4*$G$4)</f>
        <v>46428.5714285714</v>
      </c>
      <c r="H53" s="91" t="n">
        <f aca="false">E53+F53+G53</f>
        <v>2650772.53571429</v>
      </c>
      <c r="I53" s="92" t="n">
        <f aca="false">($C$4/70)+I52</f>
        <v>9</v>
      </c>
      <c r="J53" s="9"/>
      <c r="K53" s="93"/>
      <c r="P53" s="7"/>
      <c r="Q53" s="85"/>
    </row>
    <row r="54" customFormat="false" ht="15" hidden="false" customHeight="false" outlineLevel="0" collapsed="false">
      <c r="A54" s="86" t="n">
        <f aca="false">($C$4/70)+A53</f>
        <v>9.2</v>
      </c>
      <c r="B54" s="87" t="n">
        <f aca="false">A54/$C$4</f>
        <v>0.657142857142857</v>
      </c>
      <c r="C54" s="88" t="n">
        <f aca="false">($C$4-A54)/$C$4</f>
        <v>0.342857142857143</v>
      </c>
      <c r="E54" s="89" t="n">
        <f aca="false">(Momente!B54*Momente!C54)/2*Momente!$E$4*Momente!$C$4^2</f>
        <v>2541710.496</v>
      </c>
      <c r="F54" s="90" t="n">
        <f aca="false">IF(A54&lt;$A$4,B54*($C$4-$A$4)*$F$4,C54*$A$4*$F$4)</f>
        <v>13714.2857142857</v>
      </c>
      <c r="G54" s="90" t="n">
        <f aca="false">IF(A54&lt;$B$4,B54*($C$4-$B$4)*$G$4,C54*$B$4*$G$4)</f>
        <v>44571.4285714286</v>
      </c>
      <c r="H54" s="91" t="n">
        <f aca="false">E54+F54+G54</f>
        <v>2599996.21028572</v>
      </c>
      <c r="I54" s="92" t="n">
        <f aca="false">($C$4/70)+I53</f>
        <v>9.2</v>
      </c>
      <c r="J54" s="9"/>
      <c r="K54" s="93"/>
      <c r="P54" s="7"/>
      <c r="Q54" s="85"/>
    </row>
    <row r="55" customFormat="false" ht="15" hidden="false" customHeight="false" outlineLevel="0" collapsed="false">
      <c r="A55" s="86" t="n">
        <f aca="false">($C$4/70)+A54</f>
        <v>9.4</v>
      </c>
      <c r="B55" s="87" t="n">
        <f aca="false">A55/$C$4</f>
        <v>0.671428571428571</v>
      </c>
      <c r="C55" s="88" t="n">
        <f aca="false">($C$4-A55)/$C$4</f>
        <v>0.328571428571429</v>
      </c>
      <c r="E55" s="89" t="n">
        <f aca="false">(Momente!B55*Momente!C55)/2*Momente!$E$4*Momente!$C$4^2</f>
        <v>2488758.194</v>
      </c>
      <c r="F55" s="90" t="n">
        <f aca="false">IF(A55&lt;$A$4,B55*($C$4-$A$4)*$F$4,C55*$A$4*$F$4)</f>
        <v>13142.8571428571</v>
      </c>
      <c r="G55" s="90" t="n">
        <f aca="false">IF(A55&lt;$B$4,B55*($C$4-$B$4)*$G$4,C55*$B$4*$G$4)</f>
        <v>42714.2857142857</v>
      </c>
      <c r="H55" s="91" t="n">
        <f aca="false">E55+F55+G55</f>
        <v>2544615.33685714</v>
      </c>
      <c r="I55" s="92" t="n">
        <f aca="false">($C$4/70)+I54</f>
        <v>9.4</v>
      </c>
      <c r="J55" s="9"/>
      <c r="K55" s="93"/>
      <c r="P55" s="7"/>
      <c r="Q55" s="85"/>
    </row>
    <row r="56" customFormat="false" ht="15" hidden="false" customHeight="false" outlineLevel="0" collapsed="false">
      <c r="A56" s="86" t="n">
        <f aca="false">($C$4/70)+A55</f>
        <v>9.6</v>
      </c>
      <c r="B56" s="87" t="n">
        <f aca="false">A56/$C$4</f>
        <v>0.685714285714286</v>
      </c>
      <c r="C56" s="88" t="n">
        <f aca="false">($C$4-A56)/$C$4</f>
        <v>0.314285714285714</v>
      </c>
      <c r="E56" s="89" t="n">
        <f aca="false">(Momente!B56*Momente!C56)/2*Momente!$E$4*Momente!$C$4^2</f>
        <v>2431201.344</v>
      </c>
      <c r="F56" s="90" t="n">
        <f aca="false">IF(A56&lt;$A$4,B56*($C$4-$A$4)*$F$4,C56*$A$4*$F$4)</f>
        <v>12571.4285714286</v>
      </c>
      <c r="G56" s="90" t="n">
        <f aca="false">IF(A56&lt;$B$4,B56*($C$4-$B$4)*$G$4,C56*$B$4*$G$4)</f>
        <v>40857.1428571429</v>
      </c>
      <c r="H56" s="91" t="n">
        <f aca="false">E56+F56+G56</f>
        <v>2484629.91542857</v>
      </c>
      <c r="I56" s="92" t="n">
        <f aca="false">($C$4/70)+I55</f>
        <v>9.6</v>
      </c>
      <c r="J56" s="9"/>
      <c r="K56" s="93"/>
      <c r="P56" s="7"/>
      <c r="Q56" s="85"/>
    </row>
    <row r="57" customFormat="false" ht="15" hidden="false" customHeight="false" outlineLevel="0" collapsed="false">
      <c r="A57" s="86" t="n">
        <f aca="false">($C$4/70)+A56</f>
        <v>9.8</v>
      </c>
      <c r="B57" s="87" t="n">
        <f aca="false">A57/$C$4</f>
        <v>0.7</v>
      </c>
      <c r="C57" s="88" t="n">
        <f aca="false">($C$4-A57)/$C$4</f>
        <v>0.3</v>
      </c>
      <c r="E57" s="89" t="n">
        <f aca="false">(Momente!B57*Momente!C57)/2*Momente!$E$4*Momente!$C$4^2</f>
        <v>2369039.946</v>
      </c>
      <c r="F57" s="90" t="n">
        <f aca="false">IF(A57&lt;$A$4,B57*($C$4-$A$4)*$F$4,C57*$A$4*$F$4)</f>
        <v>12000</v>
      </c>
      <c r="G57" s="90" t="n">
        <f aca="false">IF(A57&lt;$B$4,B57*($C$4-$B$4)*$G$4,C57*$B$4*$G$4)</f>
        <v>39000</v>
      </c>
      <c r="H57" s="91" t="n">
        <f aca="false">E57+F57+G57</f>
        <v>2420039.946</v>
      </c>
      <c r="I57" s="92" t="n">
        <f aca="false">($C$4/70)+I56</f>
        <v>9.8</v>
      </c>
      <c r="J57" s="9"/>
      <c r="K57" s="93"/>
      <c r="P57" s="7"/>
      <c r="Q57" s="85"/>
    </row>
    <row r="58" customFormat="false" ht="15" hidden="false" customHeight="false" outlineLevel="0" collapsed="false">
      <c r="A58" s="86" t="n">
        <f aca="false">($C$4/70)+A57</f>
        <v>10</v>
      </c>
      <c r="B58" s="87" t="n">
        <f aca="false">A58/$C$4</f>
        <v>0.714285714285714</v>
      </c>
      <c r="C58" s="88" t="n">
        <f aca="false">($C$4-A58)/$C$4</f>
        <v>0.285714285714286</v>
      </c>
      <c r="E58" s="89" t="n">
        <f aca="false">(Momente!B58*Momente!C58)/2*Momente!$E$4*Momente!$C$4^2</f>
        <v>2302274</v>
      </c>
      <c r="F58" s="90" t="n">
        <f aca="false">IF(A58&lt;$A$4,B58*($C$4-$A$4)*$F$4,C58*$A$4*$F$4)</f>
        <v>11428.5714285714</v>
      </c>
      <c r="G58" s="90" t="n">
        <f aca="false">IF(A58&lt;$B$4,B58*($C$4-$B$4)*$G$4,C58*$B$4*$G$4)</f>
        <v>37142.8571428572</v>
      </c>
      <c r="H58" s="91" t="n">
        <f aca="false">E58+F58+G58</f>
        <v>2350845.42857143</v>
      </c>
      <c r="I58" s="92" t="n">
        <f aca="false">($C$4/70)+I57</f>
        <v>10</v>
      </c>
      <c r="J58" s="9"/>
      <c r="K58" s="93"/>
      <c r="P58" s="7"/>
      <c r="Q58" s="85"/>
    </row>
    <row r="59" customFormat="false" ht="15" hidden="false" customHeight="false" outlineLevel="0" collapsed="false">
      <c r="A59" s="86" t="n">
        <f aca="false">($C$4/70)+A58</f>
        <v>10.2</v>
      </c>
      <c r="B59" s="87" t="n">
        <f aca="false">A59/$C$4</f>
        <v>0.728571428571428</v>
      </c>
      <c r="C59" s="88" t="n">
        <f aca="false">($C$4-A59)/$C$4</f>
        <v>0.271428571428572</v>
      </c>
      <c r="E59" s="89" t="n">
        <f aca="false">(Momente!B59*Momente!C59)/2*Momente!$E$4*Momente!$C$4^2</f>
        <v>2230903.506</v>
      </c>
      <c r="F59" s="90" t="n">
        <f aca="false">IF(A59&lt;$A$4,B59*($C$4-$A$4)*$F$4,C59*$A$4*$F$4)</f>
        <v>10857.1428571429</v>
      </c>
      <c r="G59" s="90" t="n">
        <f aca="false">IF(A59&lt;$B$4,B59*($C$4-$B$4)*$G$4,C59*$B$4*$G$4)</f>
        <v>35285.7142857143</v>
      </c>
      <c r="H59" s="91" t="n">
        <f aca="false">E59+F59+G59</f>
        <v>2277046.36314286</v>
      </c>
      <c r="I59" s="92" t="n">
        <f aca="false">($C$4/70)+I58</f>
        <v>10.2</v>
      </c>
      <c r="J59" s="9"/>
      <c r="K59" s="93"/>
      <c r="P59" s="7"/>
      <c r="Q59" s="85"/>
    </row>
    <row r="60" customFormat="false" ht="15" hidden="false" customHeight="false" outlineLevel="0" collapsed="false">
      <c r="A60" s="86" t="n">
        <f aca="false">($C$4/70)+A59</f>
        <v>10.4</v>
      </c>
      <c r="B60" s="87" t="n">
        <f aca="false">A60/$C$4</f>
        <v>0.742857142857143</v>
      </c>
      <c r="C60" s="88" t="n">
        <f aca="false">($C$4-A60)/$C$4</f>
        <v>0.257142857142857</v>
      </c>
      <c r="E60" s="89" t="n">
        <f aca="false">(Momente!B60*Momente!C60)/2*Momente!$E$4*Momente!$C$4^2</f>
        <v>2154928.464</v>
      </c>
      <c r="F60" s="90" t="n">
        <f aca="false">IF(A60&lt;$A$4,B60*($C$4-$A$4)*$F$4,C60*$A$4*$F$4)</f>
        <v>10285.7142857143</v>
      </c>
      <c r="G60" s="90" t="n">
        <f aca="false">IF(A60&lt;$B$4,B60*($C$4-$B$4)*$G$4,C60*$B$4*$G$4)</f>
        <v>33428.5714285715</v>
      </c>
      <c r="H60" s="91" t="n">
        <f aca="false">E60+F60+G60</f>
        <v>2198642.74971429</v>
      </c>
      <c r="I60" s="92" t="n">
        <f aca="false">($C$4/70)+I59</f>
        <v>10.4</v>
      </c>
      <c r="J60" s="9"/>
      <c r="K60" s="93"/>
      <c r="P60" s="7"/>
      <c r="Q60" s="85"/>
    </row>
    <row r="61" customFormat="false" ht="15" hidden="false" customHeight="false" outlineLevel="0" collapsed="false">
      <c r="A61" s="86" t="n">
        <f aca="false">($C$4/70)+A60</f>
        <v>10.6</v>
      </c>
      <c r="B61" s="87" t="n">
        <f aca="false">A61/$C$4</f>
        <v>0.757142857142857</v>
      </c>
      <c r="C61" s="88" t="n">
        <f aca="false">($C$4-A61)/$C$4</f>
        <v>0.242857142857143</v>
      </c>
      <c r="E61" s="89" t="n">
        <f aca="false">(Momente!B61*Momente!C61)/2*Momente!$E$4*Momente!$C$4^2</f>
        <v>2074348.874</v>
      </c>
      <c r="F61" s="90" t="n">
        <f aca="false">IF(A61&lt;$A$4,B61*($C$4-$A$4)*$F$4,C61*$A$4*$F$4)</f>
        <v>9714.28571428573</v>
      </c>
      <c r="G61" s="90" t="n">
        <f aca="false">IF(A61&lt;$B$4,B61*($C$4-$B$4)*$G$4,C61*$B$4*$G$4)</f>
        <v>31571.4285714286</v>
      </c>
      <c r="H61" s="91" t="n">
        <f aca="false">E61+F61+G61</f>
        <v>2115634.58828572</v>
      </c>
      <c r="I61" s="92" t="n">
        <f aca="false">($C$4/70)+I60</f>
        <v>10.6</v>
      </c>
      <c r="J61" s="9"/>
      <c r="K61" s="93"/>
      <c r="P61" s="7"/>
      <c r="Q61" s="85"/>
    </row>
    <row r="62" customFormat="false" ht="15" hidden="false" customHeight="false" outlineLevel="0" collapsed="false">
      <c r="A62" s="86" t="n">
        <f aca="false">($C$4/70)+A61</f>
        <v>10.8</v>
      </c>
      <c r="B62" s="87" t="n">
        <f aca="false">A62/$C$4</f>
        <v>0.771428571428571</v>
      </c>
      <c r="C62" s="88" t="n">
        <f aca="false">($C$4-A62)/$C$4</f>
        <v>0.228571428571429</v>
      </c>
      <c r="E62" s="89" t="n">
        <f aca="false">(Momente!B62*Momente!C62)/2*Momente!$E$4*Momente!$C$4^2</f>
        <v>1989164.736</v>
      </c>
      <c r="F62" s="90" t="n">
        <f aca="false">IF(A62&lt;$A$4,B62*($C$4-$A$4)*$F$4,C62*$A$4*$F$4)</f>
        <v>9142.85714285716</v>
      </c>
      <c r="G62" s="90" t="n">
        <f aca="false">IF(A62&lt;$B$4,B62*($C$4-$B$4)*$G$4,C62*$B$4*$G$4)</f>
        <v>29714.2857142858</v>
      </c>
      <c r="H62" s="91" t="n">
        <f aca="false">E62+F62+G62</f>
        <v>2028021.87885715</v>
      </c>
      <c r="I62" s="92" t="n">
        <f aca="false">($C$4/70)+I61</f>
        <v>10.8</v>
      </c>
      <c r="J62" s="9"/>
      <c r="K62" s="93"/>
      <c r="P62" s="7"/>
      <c r="Q62" s="85"/>
    </row>
    <row r="63" customFormat="false" ht="15" hidden="false" customHeight="false" outlineLevel="0" collapsed="false">
      <c r="A63" s="86" t="n">
        <f aca="false">($C$4/70)+A62</f>
        <v>11</v>
      </c>
      <c r="B63" s="87" t="n">
        <f aca="false">A63/$C$4</f>
        <v>0.785714285714285</v>
      </c>
      <c r="C63" s="88" t="n">
        <f aca="false">($C$4-A63)/$C$4</f>
        <v>0.214285714285715</v>
      </c>
      <c r="E63" s="89" t="n">
        <f aca="false">(Momente!B63*Momente!C63)/2*Momente!$E$4*Momente!$C$4^2</f>
        <v>1899376.05</v>
      </c>
      <c r="F63" s="90" t="n">
        <f aca="false">IF(A63&lt;$A$4,B63*($C$4-$A$4)*$F$4,C63*$A$4*$F$4)</f>
        <v>8571.42857142859</v>
      </c>
      <c r="G63" s="90" t="n">
        <f aca="false">IF(A63&lt;$B$4,B63*($C$4-$B$4)*$G$4,C63*$B$4*$G$4)</f>
        <v>27857.1428571429</v>
      </c>
      <c r="H63" s="91" t="n">
        <f aca="false">E63+F63+G63</f>
        <v>1935804.62142858</v>
      </c>
      <c r="I63" s="92" t="n">
        <f aca="false">($C$4/70)+I62</f>
        <v>11</v>
      </c>
      <c r="J63" s="9"/>
      <c r="K63" s="93"/>
      <c r="P63" s="7"/>
      <c r="Q63" s="85"/>
    </row>
    <row r="64" customFormat="false" ht="15" hidden="false" customHeight="false" outlineLevel="0" collapsed="false">
      <c r="A64" s="86" t="n">
        <f aca="false">($C$4/70)+A63</f>
        <v>11.2</v>
      </c>
      <c r="B64" s="87" t="n">
        <f aca="false">A64/$C$4</f>
        <v>0.8</v>
      </c>
      <c r="C64" s="88" t="n">
        <f aca="false">($C$4-A64)/$C$4</f>
        <v>0.200000000000001</v>
      </c>
      <c r="E64" s="89" t="n">
        <f aca="false">(Momente!B64*Momente!C64)/2*Momente!$E$4*Momente!$C$4^2</f>
        <v>1804982.81600001</v>
      </c>
      <c r="F64" s="90" t="n">
        <f aca="false">IF(A64&lt;$A$4,B64*($C$4-$A$4)*$F$4,C64*$A$4*$F$4)</f>
        <v>8000.00000000002</v>
      </c>
      <c r="G64" s="90" t="n">
        <f aca="false">IF(A64&lt;$B$4,B64*($C$4-$B$4)*$G$4,C64*$B$4*$G$4)</f>
        <v>26000.0000000001</v>
      </c>
      <c r="H64" s="91" t="n">
        <f aca="false">E64+F64+G64</f>
        <v>1838982.81600001</v>
      </c>
      <c r="I64" s="92" t="n">
        <f aca="false">($C$4/70)+I63</f>
        <v>11.2</v>
      </c>
      <c r="J64" s="9"/>
      <c r="K64" s="93"/>
      <c r="P64" s="7"/>
      <c r="Q64" s="85"/>
    </row>
    <row r="65" customFormat="false" ht="15" hidden="false" customHeight="false" outlineLevel="0" collapsed="false">
      <c r="A65" s="86" t="n">
        <f aca="false">($C$4/70)+A64</f>
        <v>11.4</v>
      </c>
      <c r="B65" s="87" t="n">
        <f aca="false">A65/$C$4</f>
        <v>0.814285714285714</v>
      </c>
      <c r="C65" s="88" t="n">
        <f aca="false">($C$4-A65)/$C$4</f>
        <v>0.185714285714286</v>
      </c>
      <c r="E65" s="89" t="n">
        <f aca="false">(Momente!B65*Momente!C65)/2*Momente!$E$4*Momente!$C$4^2</f>
        <v>1705985.03400001</v>
      </c>
      <c r="F65" s="90" t="n">
        <f aca="false">IF(A65&lt;$A$4,B65*($C$4-$A$4)*$F$4,C65*$A$4*$F$4)</f>
        <v>7428.57142857145</v>
      </c>
      <c r="G65" s="90" t="n">
        <f aca="false">IF(A65&lt;$B$4,B65*($C$4-$B$4)*$G$4,C65*$B$4*$G$4)</f>
        <v>24142.8571428572</v>
      </c>
      <c r="H65" s="91" t="n">
        <f aca="false">E65+F65+G65</f>
        <v>1737556.46257143</v>
      </c>
      <c r="I65" s="92" t="n">
        <f aca="false">($C$4/70)+I64</f>
        <v>11.4</v>
      </c>
      <c r="J65" s="9"/>
      <c r="K65" s="93"/>
      <c r="P65" s="7"/>
      <c r="Q65" s="85"/>
    </row>
    <row r="66" customFormat="false" ht="15" hidden="false" customHeight="false" outlineLevel="0" collapsed="false">
      <c r="A66" s="86" t="n">
        <f aca="false">($C$4/70)+A65</f>
        <v>11.6</v>
      </c>
      <c r="B66" s="87" t="n">
        <f aca="false">A66/$C$4</f>
        <v>0.828571428571428</v>
      </c>
      <c r="C66" s="88" t="n">
        <f aca="false">($C$4-A66)/$C$4</f>
        <v>0.171428571428572</v>
      </c>
      <c r="E66" s="89" t="n">
        <f aca="false">(Momente!B66*Momente!C66)/2*Momente!$E$4*Momente!$C$4^2</f>
        <v>1602382.70400001</v>
      </c>
      <c r="F66" s="90" t="n">
        <f aca="false">IF(A66&lt;$A$4,B66*($C$4-$A$4)*$F$4,C66*$A$4*$F$4)</f>
        <v>6857.14285714288</v>
      </c>
      <c r="G66" s="90" t="n">
        <f aca="false">IF(A66&lt;$B$4,B66*($C$4-$B$4)*$G$4,C66*$B$4*$G$4)</f>
        <v>22285.7142857144</v>
      </c>
      <c r="H66" s="91" t="n">
        <f aca="false">E66+F66+G66</f>
        <v>1631525.56114286</v>
      </c>
      <c r="I66" s="92" t="n">
        <f aca="false">($C$4/70)+I65</f>
        <v>11.6</v>
      </c>
      <c r="J66" s="9"/>
      <c r="K66" s="93"/>
      <c r="P66" s="7"/>
      <c r="Q66" s="85"/>
    </row>
    <row r="67" customFormat="false" ht="15" hidden="false" customHeight="false" outlineLevel="0" collapsed="false">
      <c r="A67" s="86" t="n">
        <f aca="false">($C$4/70)+A66</f>
        <v>11.8</v>
      </c>
      <c r="B67" s="87" t="n">
        <f aca="false">A67/$C$4</f>
        <v>0.842857142857142</v>
      </c>
      <c r="C67" s="88" t="n">
        <f aca="false">($C$4-A67)/$C$4</f>
        <v>0.157142857142858</v>
      </c>
      <c r="E67" s="89" t="n">
        <f aca="false">(Momente!B67*Momente!C67)/2*Momente!$E$4*Momente!$C$4^2</f>
        <v>1494175.82600001</v>
      </c>
      <c r="F67" s="90" t="n">
        <f aca="false">IF(A67&lt;$A$4,B67*($C$4-$A$4)*$F$4,C67*$A$4*$F$4)</f>
        <v>6285.71428571431</v>
      </c>
      <c r="G67" s="90" t="n">
        <f aca="false">IF(A67&lt;$B$4,B67*($C$4-$B$4)*$G$4,C67*$B$4*$G$4)</f>
        <v>20428.5714285715</v>
      </c>
      <c r="H67" s="91" t="n">
        <f aca="false">E67+F67+G67</f>
        <v>1520890.11171429</v>
      </c>
      <c r="I67" s="92" t="n">
        <f aca="false">($C$4/70)+I66</f>
        <v>11.8</v>
      </c>
      <c r="J67" s="9"/>
      <c r="K67" s="93"/>
      <c r="P67" s="7"/>
      <c r="Q67" s="85"/>
    </row>
    <row r="68" customFormat="false" ht="15" hidden="false" customHeight="false" outlineLevel="0" collapsed="false">
      <c r="A68" s="86" t="n">
        <f aca="false">($C$4/70)+A67</f>
        <v>12</v>
      </c>
      <c r="B68" s="87" t="n">
        <f aca="false">A68/$C$4</f>
        <v>0.857142857142856</v>
      </c>
      <c r="C68" s="88" t="n">
        <f aca="false">($C$4-A68)/$C$4</f>
        <v>0.142857142857144</v>
      </c>
      <c r="E68" s="89" t="n">
        <f aca="false">(Momente!B68*Momente!C68)/2*Momente!$E$4*Momente!$C$4^2</f>
        <v>1381364.40000001</v>
      </c>
      <c r="F68" s="90" t="n">
        <f aca="false">IF(A68&lt;$A$4,B68*($C$4-$A$4)*$F$4,C68*$A$4*$F$4)</f>
        <v>5714.28571428574</v>
      </c>
      <c r="G68" s="90" t="n">
        <f aca="false">IF(A68&lt;$B$4,B68*($C$4-$B$4)*$G$4,C68*$B$4*$G$4)</f>
        <v>18571.4285714287</v>
      </c>
      <c r="H68" s="91" t="n">
        <f aca="false">E68+F68+G68</f>
        <v>1405650.11428572</v>
      </c>
      <c r="I68" s="92" t="n">
        <f aca="false">($C$4/70)+I67</f>
        <v>12</v>
      </c>
      <c r="J68" s="9"/>
      <c r="K68" s="93"/>
      <c r="P68" s="7"/>
      <c r="Q68" s="85"/>
    </row>
    <row r="69" customFormat="false" ht="15" hidden="false" customHeight="false" outlineLevel="0" collapsed="false">
      <c r="A69" s="86" t="n">
        <f aca="false">($C$4/70)+A68</f>
        <v>12.2</v>
      </c>
      <c r="B69" s="87" t="n">
        <f aca="false">A69/$C$4</f>
        <v>0.871428571428571</v>
      </c>
      <c r="C69" s="88" t="n">
        <f aca="false">($C$4-A69)/$C$4</f>
        <v>0.128571428571429</v>
      </c>
      <c r="E69" s="89" t="n">
        <f aca="false">(Momente!B69*Momente!C69)/2*Momente!$E$4*Momente!$C$4^2</f>
        <v>1263948.42600001</v>
      </c>
      <c r="F69" s="90" t="n">
        <f aca="false">IF(A69&lt;$A$4,B69*($C$4-$A$4)*$F$4,C69*$A$4*$F$4)</f>
        <v>5142.85714285718</v>
      </c>
      <c r="G69" s="90" t="n">
        <f aca="false">IF(A69&lt;$B$4,B69*($C$4-$B$4)*$G$4,C69*$B$4*$G$4)</f>
        <v>16714.2857142858</v>
      </c>
      <c r="H69" s="91" t="n">
        <f aca="false">E69+F69+G69</f>
        <v>1285805.56885715</v>
      </c>
      <c r="I69" s="92" t="n">
        <f aca="false">($C$4/70)+I68</f>
        <v>12.2</v>
      </c>
      <c r="J69" s="9"/>
      <c r="K69" s="93"/>
      <c r="P69" s="7"/>
      <c r="Q69" s="85"/>
    </row>
    <row r="70" customFormat="false" ht="15" hidden="false" customHeight="false" outlineLevel="0" collapsed="false">
      <c r="A70" s="86" t="n">
        <f aca="false">($C$4/70)+A69</f>
        <v>12.4</v>
      </c>
      <c r="B70" s="87" t="n">
        <f aca="false">A70/$C$4</f>
        <v>0.885714285714285</v>
      </c>
      <c r="C70" s="88" t="n">
        <f aca="false">($C$4-A70)/$C$4</f>
        <v>0.114285714285715</v>
      </c>
      <c r="E70" s="89" t="n">
        <f aca="false">(Momente!B70*Momente!C70)/2*Momente!$E$4*Momente!$C$4^2</f>
        <v>1141927.90400001</v>
      </c>
      <c r="F70" s="90" t="n">
        <f aca="false">IF(A70&lt;$A$4,B70*($C$4-$A$4)*$F$4,C70*$A$4*$F$4)</f>
        <v>4571.42857142861</v>
      </c>
      <c r="G70" s="90" t="n">
        <f aca="false">IF(A70&lt;$B$4,B70*($C$4-$B$4)*$G$4,C70*$B$4*$G$4)</f>
        <v>14857.142857143</v>
      </c>
      <c r="H70" s="91" t="n">
        <f aca="false">E70+F70+G70</f>
        <v>1161356.47542858</v>
      </c>
      <c r="I70" s="92" t="n">
        <f aca="false">($C$4/70)+I69</f>
        <v>12.4</v>
      </c>
      <c r="J70" s="9"/>
      <c r="K70" s="93"/>
      <c r="P70" s="7"/>
      <c r="Q70" s="85"/>
    </row>
    <row r="71" customFormat="false" ht="15" hidden="false" customHeight="false" outlineLevel="0" collapsed="false">
      <c r="A71" s="86" t="n">
        <f aca="false">($C$4/70)+A70</f>
        <v>12.6</v>
      </c>
      <c r="B71" s="87" t="n">
        <f aca="false">A71/$C$4</f>
        <v>0.899999999999999</v>
      </c>
      <c r="C71" s="88" t="n">
        <f aca="false">($C$4-A71)/$C$4</f>
        <v>0.100000000000001</v>
      </c>
      <c r="E71" s="89" t="n">
        <f aca="false">(Momente!B71*Momente!C71)/2*Momente!$E$4*Momente!$C$4^2</f>
        <v>1015302.83400001</v>
      </c>
      <c r="F71" s="90" t="n">
        <f aca="false">IF(A71&lt;$A$4,B71*($C$4-$A$4)*$F$4,C71*$A$4*$F$4)</f>
        <v>4000.00000000004</v>
      </c>
      <c r="G71" s="90" t="n">
        <f aca="false">IF(A71&lt;$B$4,B71*($C$4-$B$4)*$G$4,C71*$B$4*$G$4)</f>
        <v>13000.0000000001</v>
      </c>
      <c r="H71" s="91" t="n">
        <f aca="false">E71+F71+G71</f>
        <v>1032302.83400001</v>
      </c>
      <c r="I71" s="92" t="n">
        <f aca="false">($C$4/70)+I70</f>
        <v>12.6</v>
      </c>
      <c r="J71" s="9"/>
      <c r="K71" s="93"/>
      <c r="P71" s="7"/>
      <c r="Q71" s="85"/>
    </row>
    <row r="72" customFormat="false" ht="15" hidden="false" customHeight="false" outlineLevel="0" collapsed="false">
      <c r="A72" s="86" t="n">
        <f aca="false">($C$4/70)+A71</f>
        <v>12.8</v>
      </c>
      <c r="B72" s="87" t="n">
        <f aca="false">A72/$C$4</f>
        <v>0.914285714285713</v>
      </c>
      <c r="C72" s="88" t="n">
        <f aca="false">($C$4-A72)/$C$4</f>
        <v>0.0857142857142867</v>
      </c>
      <c r="E72" s="89" t="n">
        <f aca="false">(Momente!B72*Momente!C72)/2*Momente!$E$4*Momente!$C$4^2</f>
        <v>884073.216000009</v>
      </c>
      <c r="F72" s="90" t="n">
        <f aca="false">IF(A72&lt;$A$4,B72*($C$4-$A$4)*$F$4,C72*$A$4*$F$4)</f>
        <v>3428.57142857147</v>
      </c>
      <c r="G72" s="90" t="n">
        <f aca="false">IF(A72&lt;$B$4,B72*($C$4-$B$4)*$G$4,C72*$B$4*$G$4)</f>
        <v>11142.8571428573</v>
      </c>
      <c r="H72" s="91" t="n">
        <f aca="false">E72+F72+G72</f>
        <v>898644.644571438</v>
      </c>
      <c r="I72" s="92" t="n">
        <f aca="false">($C$4/70)+I71</f>
        <v>12.8</v>
      </c>
      <c r="J72" s="9"/>
      <c r="K72" s="93"/>
      <c r="P72" s="7"/>
      <c r="Q72" s="85"/>
    </row>
    <row r="73" customFormat="false" ht="15" hidden="false" customHeight="false" outlineLevel="0" collapsed="false">
      <c r="A73" s="86" t="n">
        <f aca="false">($C$4/70)+A72</f>
        <v>13</v>
      </c>
      <c r="B73" s="87" t="n">
        <f aca="false">A73/$C$4</f>
        <v>0.928571428571428</v>
      </c>
      <c r="C73" s="88" t="n">
        <f aca="false">($C$4-A73)/$C$4</f>
        <v>0.0714285714285724</v>
      </c>
      <c r="E73" s="89" t="n">
        <f aca="false">(Momente!B73*Momente!C73)/2*Momente!$E$4*Momente!$C$4^2</f>
        <v>748239.05000001</v>
      </c>
      <c r="F73" s="90" t="n">
        <f aca="false">IF(A73&lt;$A$4,B73*($C$4-$A$4)*$F$4,C73*$A$4*$F$4)</f>
        <v>2857.1428571429</v>
      </c>
      <c r="G73" s="90" t="n">
        <f aca="false">IF(A73&lt;$B$4,B73*($C$4-$B$4)*$G$4,C73*$B$4*$G$4)</f>
        <v>9285.71428571442</v>
      </c>
      <c r="H73" s="91" t="n">
        <f aca="false">E73+F73+G73</f>
        <v>760381.907142867</v>
      </c>
      <c r="I73" s="92" t="n">
        <f aca="false">($C$4/70)+I72</f>
        <v>13</v>
      </c>
      <c r="J73" s="9"/>
      <c r="K73" s="93"/>
      <c r="P73" s="7"/>
      <c r="Q73" s="85"/>
    </row>
    <row r="74" customFormat="false" ht="15" hidden="false" customHeight="false" outlineLevel="0" collapsed="false">
      <c r="A74" s="86" t="n">
        <f aca="false">($C$4/70)+A73</f>
        <v>13.2</v>
      </c>
      <c r="B74" s="87" t="n">
        <f aca="false">A74/$C$4</f>
        <v>0.942857142857142</v>
      </c>
      <c r="C74" s="88" t="n">
        <f aca="false">($C$4-A74)/$C$4</f>
        <v>0.0571428571428582</v>
      </c>
      <c r="E74" s="89" t="n">
        <f aca="false">(Momente!B74*Momente!C74)/2*Momente!$E$4*Momente!$C$4^2</f>
        <v>607800.336000011</v>
      </c>
      <c r="F74" s="90" t="n">
        <f aca="false">IF(A74&lt;$A$4,B74*($C$4-$A$4)*$F$4,C74*$A$4*$F$4)</f>
        <v>2285.71428571433</v>
      </c>
      <c r="G74" s="90" t="n">
        <f aca="false">IF(A74&lt;$B$4,B74*($C$4-$B$4)*$G$4,C74*$B$4*$G$4)</f>
        <v>7428.57142857157</v>
      </c>
      <c r="H74" s="91" t="n">
        <f aca="false">E74+F74+G74</f>
        <v>617514.621714297</v>
      </c>
      <c r="I74" s="92" t="n">
        <f aca="false">($C$4/70)+I73</f>
        <v>13.2</v>
      </c>
      <c r="J74" s="9"/>
      <c r="K74" s="93"/>
      <c r="P74" s="7"/>
      <c r="Q74" s="85"/>
    </row>
    <row r="75" customFormat="false" ht="15" hidden="false" customHeight="false" outlineLevel="0" collapsed="false">
      <c r="A75" s="86" t="n">
        <f aca="false">($C$4/70)+A74</f>
        <v>13.4</v>
      </c>
      <c r="B75" s="87" t="n">
        <f aca="false">A75/$C$4</f>
        <v>0.957142857142856</v>
      </c>
      <c r="C75" s="88" t="n">
        <f aca="false">($C$4-A75)/$C$4</f>
        <v>0.042857142857144</v>
      </c>
      <c r="E75" s="89" t="n">
        <f aca="false">(Momente!B75*Momente!C75)/2*Momente!$E$4*Momente!$C$4^2</f>
        <v>462757.074000012</v>
      </c>
      <c r="F75" s="90" t="n">
        <f aca="false">IF(A75&lt;$A$4,B75*($C$4-$A$4)*$F$4,C75*$A$4*$F$4)</f>
        <v>1714.28571428576</v>
      </c>
      <c r="G75" s="90" t="n">
        <f aca="false">IF(A75&lt;$B$4,B75*($C$4-$B$4)*$G$4,C75*$B$4*$G$4)</f>
        <v>5571.42857142872</v>
      </c>
      <c r="H75" s="91" t="n">
        <f aca="false">E75+F75+G75</f>
        <v>470042.788285726</v>
      </c>
      <c r="I75" s="92" t="n">
        <f aca="false">($C$4/70)+I74</f>
        <v>13.4</v>
      </c>
      <c r="J75" s="9"/>
      <c r="K75" s="93"/>
      <c r="P75" s="7"/>
      <c r="Q75" s="85"/>
    </row>
    <row r="76" customFormat="false" ht="15" hidden="false" customHeight="false" outlineLevel="0" collapsed="false">
      <c r="A76" s="86" t="n">
        <f aca="false">($C$4/70)+A75</f>
        <v>13.6</v>
      </c>
      <c r="B76" s="87" t="n">
        <f aca="false">A76/$C$4</f>
        <v>0.97142857142857</v>
      </c>
      <c r="C76" s="88" t="n">
        <f aca="false">($C$4-A76)/$C$4</f>
        <v>0.0285714285714297</v>
      </c>
      <c r="E76" s="89" t="n">
        <f aca="false">(Momente!B76*Momente!C76)/2*Momente!$E$4*Momente!$C$4^2</f>
        <v>313109.264000013</v>
      </c>
      <c r="F76" s="90" t="n">
        <f aca="false">IF(A76&lt;$A$4,B76*($C$4-$A$4)*$F$4,C76*$A$4*$F$4)</f>
        <v>1142.85714285719</v>
      </c>
      <c r="G76" s="90" t="n">
        <f aca="false">IF(A76&lt;$B$4,B76*($C$4-$B$4)*$G$4,C76*$B$4*$G$4)</f>
        <v>3714.28571428587</v>
      </c>
      <c r="H76" s="91" t="n">
        <f aca="false">E76+F76+G76</f>
        <v>317966.406857156</v>
      </c>
      <c r="I76" s="92" t="n">
        <f aca="false">($C$4/70)+I75</f>
        <v>13.6</v>
      </c>
      <c r="J76" s="9"/>
      <c r="K76" s="93"/>
      <c r="P76" s="7"/>
      <c r="Q76" s="85"/>
    </row>
    <row r="77" customFormat="false" ht="15" hidden="false" customHeight="false" outlineLevel="0" collapsed="false">
      <c r="A77" s="86" t="n">
        <f aca="false">($C$4/70)+A76</f>
        <v>13.8</v>
      </c>
      <c r="B77" s="87" t="n">
        <f aca="false">A77/$C$4</f>
        <v>0.985714285714285</v>
      </c>
      <c r="C77" s="88" t="n">
        <f aca="false">($C$4-A77)/$C$4</f>
        <v>0.0142857142857155</v>
      </c>
      <c r="E77" s="89" t="n">
        <f aca="false">(Momente!B77*Momente!C77)/2*Momente!$E$4*Momente!$C$4^2</f>
        <v>158856.906000013</v>
      </c>
      <c r="F77" s="90" t="n">
        <f aca="false">IF(A77&lt;$A$4,B77*($C$4-$A$4)*$F$4,C77*$A$4*$F$4)</f>
        <v>571.42857142862</v>
      </c>
      <c r="G77" s="90" t="n">
        <f aca="false">IF(A77&lt;$B$4,B77*($C$4-$B$4)*$G$4,C77*$B$4*$G$4)</f>
        <v>1857.14285714302</v>
      </c>
      <c r="H77" s="91" t="n">
        <f aca="false">E77+F77+G77</f>
        <v>161285.477428585</v>
      </c>
      <c r="I77" s="92" t="n">
        <f aca="false">($C$4/70)+I76</f>
        <v>13.8</v>
      </c>
      <c r="J77" s="9"/>
      <c r="K77" s="93"/>
      <c r="P77" s="7"/>
      <c r="Q77" s="85"/>
    </row>
    <row r="78" customFormat="false" ht="15.75" hidden="false" customHeight="false" outlineLevel="0" collapsed="false">
      <c r="A78" s="94" t="n">
        <f aca="false">($C$4/70)+A77</f>
        <v>14</v>
      </c>
      <c r="B78" s="95" t="n">
        <f aca="false">A78/$C$4</f>
        <v>0.999999999999999</v>
      </c>
      <c r="C78" s="96" t="n">
        <f aca="false">($C$4-A78)/$C$4</f>
        <v>0</v>
      </c>
      <c r="E78" s="97" t="n">
        <f aca="false">(Momente!B78*Momente!C78)/2*Momente!$E$4*Momente!$C$4^2</f>
        <v>0</v>
      </c>
      <c r="F78" s="98" t="n">
        <f aca="false">IF(A78&lt;$A$4,B78*($C$4-$A$4)*$F$4,C78*$A$4*$F$4)</f>
        <v>0</v>
      </c>
      <c r="G78" s="98" t="n">
        <f aca="false">IF(A78&lt;$B$4,B78*($C$4-$B$4)*$G$4,C78*$B$4*$G$4)</f>
        <v>0</v>
      </c>
      <c r="H78" s="99" t="n">
        <f aca="false">E78+F78+G78</f>
        <v>0</v>
      </c>
      <c r="I78" s="92" t="n">
        <f aca="false">($C$4/70)+I77</f>
        <v>14</v>
      </c>
      <c r="J78" s="9"/>
      <c r="K78" s="93"/>
      <c r="P78" s="7"/>
      <c r="Q78" s="85"/>
    </row>
  </sheetData>
  <sheetProtection sheet="false"/>
  <printOptions headings="false" gridLines="false" gridLinesSet="true" horizontalCentered="false" verticalCentered="false"/>
  <pageMargins left="1.10208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&amp;LÜbung 2&amp;RFuchs Alexandra
1330071 </oddHeader>
    <oddFooter>&amp;LWS 2013/14&amp;R&amp;P/&amp;N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Fuchs Alexandra</cp:lastModifiedBy>
  <cp:lastPrinted>2013-11-10T11:29:58Z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