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  <sheet name="Hilfsblatt" sheetId="4" state="visible" r:id="rId5"/>
  </sheets>
  <definedNames>
    <definedName function="false" hidden="false" localSheetId="2" name="_xlnm.Print_Area" vbProcedure="false">Momente!$A$11:$H$81</definedName>
    <definedName function="false" hidden="false" localSheetId="2" name="_xlnm.Print_Titles" vbProcedure="false">Momente!$1:$10</definedName>
    <definedName function="false" hidden="false" name="Daten" vbProcedure="false">Momente!$H$11:$I$81</definedName>
    <definedName function="false" hidden="false" name="Diagramm" vbProcedure="false">Ergebnisse!$B$32:$H$49</definedName>
    <definedName function="false" hidden="false" name="Ergebnisse" vbProcedure="false">Ergebnisse!$B$23:$H$29</definedName>
    <definedName function="false" hidden="false" name="ErgebnisseQS" vbProcedure="false">'Eingabe QS'!$B$19:$K$25</definedName>
    <definedName function="false" hidden="false" name="Nutzereigaben" vbProcedure="false">'Eingabe QS'!$B$6:$K$16</definedName>
    <definedName function="false" hidden="false" name="NutzereigabenQS" vbProcedure="false">'Eingabe QS'!$B$6:$K$16</definedName>
    <definedName function="false" hidden="false" name="Nutzereingabe" vbProcedure="false">Ergebnisse!$B$6:$H$20</definedName>
    <definedName function="false" hidden="false" name="Werte" vbProcedure="false">Ergebnisse!$B$6:$H$20</definedName>
    <definedName function="false" hidden="false" localSheetId="2" name="_xlnm.Print_Area" vbProcedure="false">Momente!$A$11:$H$81</definedName>
    <definedName function="false" hidden="false" localSheetId="2" name="_xlnm.Print_Titles" vbProcedure="false">Momente!$1:$10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<sst xmlns="http://schemas.openxmlformats.org/spreadsheetml/2006/main" count="93" uniqueCount="68">
  <si>
    <t>Einfache statische Berechnung eines Einfeldträgers</t>
  </si>
  <si>
    <t>Bitte geben Sie folgende Werte ein:</t>
  </si>
  <si>
    <t>Gesamtlänge des Einfeldträgers</t>
  </si>
  <si>
    <t>L=</t>
  </si>
  <si>
    <t>[m]</t>
  </si>
  <si>
    <t>Auflast</t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</si>
  <si>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</si>
  <si>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</si>
  <si>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</si>
  <si>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</si>
  <si>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0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</si>
  <si>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</si>
  <si>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</si>
  <si>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</si>
  <si>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</si>
  <si>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</si>
  <si>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r>
      <t>Summe aus den Eigengewicht und Auflast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</si>
  <si>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</si>
  <si>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</si>
  <si>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t>Ergebnisse: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</si>
  <si>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</si>
  <si>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</si>
  <si>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</si>
  <si>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</si>
  <si>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</si>
  <si>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r>
      <t>[N/mm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</t>
    </r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</si>
  <si>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</si>
  <si>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</si>
  <si>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Diagramm: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</si>
  <si>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</si>
  <si>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</si>
  <si>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</si>
  <si>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</si>
  <si>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</si>
  <si>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</si>
  <si>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</si>
  <si>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</si>
  <si>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</si>
  <si>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</si>
  <si>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</si>
  <si>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</si>
  <si>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r>
      <t>[kg/m</t>
    </r>
    <r>
      <rPr>
        <vertAlign val="superscript"/>
        <sz val="11"/>
        <color rgb="FF000000"/>
        <rFont val="Calibri"/>
        <family val="2"/>
        <charset val="1"/>
      </rPr>
      <t>3</t>
    </r>
    <r>
      <rPr>
        <sz val="11"/>
        <color rgb="FF000000"/>
        <rFont val="Calibri"/>
        <family val="2"/>
        <charset val="1"/>
      </rPr>
      <t>]</t>
    </r>
  </si>
  <si>
    <t>Fläche des Querschnitts</t>
  </si>
  <si>
    <t>A=</t>
  </si>
  <si>
    <r>
      <t>[cm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</t>
    </r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</si>
  <si>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</si>
  <si>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</si>
  <si>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</si>
  <si>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</si>
  <si>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</si>
  <si>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Querschnitt:</t>
  </si>
  <si>
    <t>Momentenberechnung</t>
  </si>
  <si>
    <t>Position der
Einzellast 1 x1</t>
  </si>
  <si>
    <t>Position der
Einzellast 2 x2</t>
  </si>
  <si>
    <t>Gesamtlänge
Brücke</t>
  </si>
  <si>
    <t>Eigengewicht und
Auflast qz+pz</t>
  </si>
  <si>
    <t>Einzellast 1 pz1</t>
  </si>
  <si>
    <t>Einzellast 2 pz2</t>
  </si>
  <si>
    <t>x</t>
  </si>
  <si>
    <t>x/L</t>
  </si>
  <si>
    <t>(L-x)/L</t>
  </si>
  <si>
    <t>Md</t>
  </si>
  <si>
    <t>Mz1</t>
  </si>
  <si>
    <t>Mz2</t>
  </si>
  <si>
    <t>Mges</t>
  </si>
  <si>
    <t>Dropdown Liste:</t>
  </si>
  <si>
    <t>Querschnittstabelle:</t>
  </si>
  <si>
    <t>y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</si>
</sst>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6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vertAlign val="subscript"/>
      <sz val="10"/>
      <color rgb="FF000000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  <font>
      <sz val="9"/>
      <color rgb="FF000000"/>
      <name val="Calibri"/>
      <family val="2"/>
    </font>
    <font>
      <sz val="11"/>
      <color rgb="FF000000"/>
      <name val="GreekC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rgb="FF5B9BD5"/>
        <bgColor rgb="FF4472C4"/>
      </patternFill>
    </fill>
    <fill>
      <patternFill patternType="solid">
        <fgColor rgb="FFF2F2F2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2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6" fillId="2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0" borderId="6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6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2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8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2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3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3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3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1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4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2" borderId="6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5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1">
    <dxf>
      <font>
        <sz val="11"/>
        <color rgb="FF000000"/>
        <name val="Calibri"/>
        <family val="2"/>
        <charset val="1"/>
      </font>
      <fill>
        <patternFill>
          <bgColor rgb="FF5B9BD5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70AD47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5B9BD5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70AD47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5B9BD5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70AD47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ED7D31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ED7D31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ED7D31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ED7D31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ED7D31"/>
        </patternFill>
      </fill>
    </dxf>
  </dxf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666699"/>
      <rgbColor rgb="FFA5A5A5"/>
      <rgbColor rgb="FF003366"/>
      <rgbColor rgb="FF70AD47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worksheets/sheet4.xml" Type="http://schemas.openxmlformats.org/officeDocument/2006/relationships/worksheet"/>
<Relationship Id="rId6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"Md"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xVal>
            <c:numRef>
              <c:f>momente!$A$11:$A$81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momente!$E$11:$E$81</c:f>
              <c:numCache>
                <c:formatCode>General</c:formatCode>
                <c:ptCount val="71"/>
                <c:pt idx="0">
                  <c:v>0</c:v>
                </c:pt>
                <c:pt idx="1">
                  <c:v>59340</c:v>
                </c:pt>
                <c:pt idx="2">
                  <c:v>116960</c:v>
                </c:pt>
                <c:pt idx="3">
                  <c:v>172860</c:v>
                </c:pt>
                <c:pt idx="4">
                  <c:v>227040</c:v>
                </c:pt>
                <c:pt idx="5">
                  <c:v>279500</c:v>
                </c:pt>
                <c:pt idx="6">
                  <c:v>330240</c:v>
                </c:pt>
                <c:pt idx="7">
                  <c:v>379260</c:v>
                </c:pt>
                <c:pt idx="8">
                  <c:v>426560</c:v>
                </c:pt>
                <c:pt idx="9">
                  <c:v>472140</c:v>
                </c:pt>
                <c:pt idx="10">
                  <c:v>516000</c:v>
                </c:pt>
                <c:pt idx="11">
                  <c:v>558140</c:v>
                </c:pt>
                <c:pt idx="12">
                  <c:v>598560</c:v>
                </c:pt>
                <c:pt idx="13">
                  <c:v>637260</c:v>
                </c:pt>
                <c:pt idx="14">
                  <c:v>674240</c:v>
                </c:pt>
                <c:pt idx="15">
                  <c:v>709500</c:v>
                </c:pt>
                <c:pt idx="16">
                  <c:v>743040</c:v>
                </c:pt>
                <c:pt idx="17">
                  <c:v>774860</c:v>
                </c:pt>
                <c:pt idx="18">
                  <c:v>804960</c:v>
                </c:pt>
                <c:pt idx="19">
                  <c:v>833340</c:v>
                </c:pt>
                <c:pt idx="20">
                  <c:v>860000</c:v>
                </c:pt>
                <c:pt idx="21">
                  <c:v>884940</c:v>
                </c:pt>
                <c:pt idx="22">
                  <c:v>908160</c:v>
                </c:pt>
                <c:pt idx="23">
                  <c:v>929660</c:v>
                </c:pt>
                <c:pt idx="24">
                  <c:v>949440</c:v>
                </c:pt>
                <c:pt idx="25">
                  <c:v>967500</c:v>
                </c:pt>
                <c:pt idx="26">
                  <c:v>983840</c:v>
                </c:pt>
                <c:pt idx="27">
                  <c:v>998460</c:v>
                </c:pt>
                <c:pt idx="28">
                  <c:v>1011360</c:v>
                </c:pt>
                <c:pt idx="29">
                  <c:v>1022540</c:v>
                </c:pt>
                <c:pt idx="30">
                  <c:v>1032000</c:v>
                </c:pt>
                <c:pt idx="31">
                  <c:v>1039740</c:v>
                </c:pt>
                <c:pt idx="32">
                  <c:v>1045760</c:v>
                </c:pt>
                <c:pt idx="33">
                  <c:v>1050060</c:v>
                </c:pt>
                <c:pt idx="34">
                  <c:v>1052640</c:v>
                </c:pt>
                <c:pt idx="35">
                  <c:v>1053500</c:v>
                </c:pt>
                <c:pt idx="36">
                  <c:v>1052640</c:v>
                </c:pt>
                <c:pt idx="37">
                  <c:v>1050060</c:v>
                </c:pt>
                <c:pt idx="38">
                  <c:v>1045760</c:v>
                </c:pt>
                <c:pt idx="39">
                  <c:v>1039740</c:v>
                </c:pt>
                <c:pt idx="40">
                  <c:v>1032000</c:v>
                </c:pt>
                <c:pt idx="41">
                  <c:v>1022540</c:v>
                </c:pt>
                <c:pt idx="42">
                  <c:v>1011360</c:v>
                </c:pt>
                <c:pt idx="43">
                  <c:v>998460</c:v>
                </c:pt>
                <c:pt idx="44">
                  <c:v>983840</c:v>
                </c:pt>
                <c:pt idx="45">
                  <c:v>967500</c:v>
                </c:pt>
                <c:pt idx="46">
                  <c:v>949440</c:v>
                </c:pt>
                <c:pt idx="47">
                  <c:v>929660</c:v>
                </c:pt>
                <c:pt idx="48">
                  <c:v>908160</c:v>
                </c:pt>
                <c:pt idx="49">
                  <c:v>884940</c:v>
                </c:pt>
                <c:pt idx="50">
                  <c:v>860000.000000001</c:v>
                </c:pt>
                <c:pt idx="51">
                  <c:v>833340.000000001</c:v>
                </c:pt>
                <c:pt idx="52">
                  <c:v>804960.000000001</c:v>
                </c:pt>
                <c:pt idx="53">
                  <c:v>774860.000000001</c:v>
                </c:pt>
                <c:pt idx="54">
                  <c:v>743040.000000001</c:v>
                </c:pt>
                <c:pt idx="55">
                  <c:v>709500.000000001</c:v>
                </c:pt>
                <c:pt idx="56">
                  <c:v>674240.000000002</c:v>
                </c:pt>
                <c:pt idx="57">
                  <c:v>637260.000000002</c:v>
                </c:pt>
                <c:pt idx="58">
                  <c:v>598560.000000002</c:v>
                </c:pt>
                <c:pt idx="59">
                  <c:v>558140.000000002</c:v>
                </c:pt>
                <c:pt idx="60">
                  <c:v>516000.000000002</c:v>
                </c:pt>
                <c:pt idx="61">
                  <c:v>472140.000000003</c:v>
                </c:pt>
                <c:pt idx="62">
                  <c:v>426560.000000003</c:v>
                </c:pt>
                <c:pt idx="63">
                  <c:v>379260.000000003</c:v>
                </c:pt>
                <c:pt idx="64">
                  <c:v>330240.000000003</c:v>
                </c:pt>
                <c:pt idx="65">
                  <c:v>279500.000000004</c:v>
                </c:pt>
                <c:pt idx="66">
                  <c:v>227040.000000004</c:v>
                </c:pt>
                <c:pt idx="67">
                  <c:v>172860.000000004</c:v>
                </c:pt>
                <c:pt idx="68">
                  <c:v>116960.000000005</c:v>
                </c:pt>
                <c:pt idx="69">
                  <c:v>59340.000000005</c:v>
                </c:pt>
                <c:pt idx="70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"Mz1"</c:f>
              <c:strCache>
                <c:ptCount val="1"/>
                <c:pt idx="0">
                  <c:v>Mz1</c:v>
                </c:pt>
              </c:strCache>
            </c:strRef>
          </c:tx>
          <c:spPr>
            <a:solidFill>
              <a:srgbClr val="ed7d31"/>
            </a:solidFill>
            <a:ln w="19080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xVal>
            <c:numRef>
              <c:f>momente!$A$11:$A$81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momente!$F$11:$F$81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"Mz2"</c:f>
              <c:strCache>
                <c:ptCount val="1"/>
                <c:pt idx="0">
                  <c:v>Mz2</c:v>
                </c:pt>
              </c:strCache>
            </c:strRef>
          </c:tx>
          <c:spPr>
            <a:solidFill>
              <a:srgbClr val="a5a5a5"/>
            </a:solidFill>
            <a:ln w="19080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xVal>
            <c:numRef>
              <c:f>momente!$A$11:$A$81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momente!$G$11:$G$81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"Mges"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ffc000"/>
            </a:solidFill>
            <a:ln w="19080">
              <a:solidFill>
                <a:srgbClr val="ffc000"/>
              </a:solidFill>
              <a:round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xVal>
            <c:numRef>
              <c:f>momente!$A$11:$A$81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momente!$H$11:$H$81</c:f>
              <c:numCache>
                <c:formatCode>General</c:formatCode>
                <c:ptCount val="71"/>
                <c:pt idx="0">
                  <c:v>0</c:v>
                </c:pt>
                <c:pt idx="1">
                  <c:v>64911.4285714286</c:v>
                </c:pt>
                <c:pt idx="2">
                  <c:v>128102.857142857</c:v>
                </c:pt>
                <c:pt idx="3">
                  <c:v>189574.285714286</c:v>
                </c:pt>
                <c:pt idx="4">
                  <c:v>249325.714285714</c:v>
                </c:pt>
                <c:pt idx="5">
                  <c:v>307357.142857143</c:v>
                </c:pt>
                <c:pt idx="6">
                  <c:v>363668.571428571</c:v>
                </c:pt>
                <c:pt idx="7">
                  <c:v>418260</c:v>
                </c:pt>
                <c:pt idx="8">
                  <c:v>471131.428571429</c:v>
                </c:pt>
                <c:pt idx="9">
                  <c:v>522282.857142857</c:v>
                </c:pt>
                <c:pt idx="10">
                  <c:v>571714.285714286</c:v>
                </c:pt>
                <c:pt idx="11">
                  <c:v>615425.714285714</c:v>
                </c:pt>
                <c:pt idx="12">
                  <c:v>657417.142857143</c:v>
                </c:pt>
                <c:pt idx="13">
                  <c:v>697688.571428571</c:v>
                </c:pt>
                <c:pt idx="14">
                  <c:v>736240</c:v>
                </c:pt>
                <c:pt idx="15">
                  <c:v>773071.428571429</c:v>
                </c:pt>
                <c:pt idx="16">
                  <c:v>808182.857142857</c:v>
                </c:pt>
                <c:pt idx="17">
                  <c:v>841574.285714286</c:v>
                </c:pt>
                <c:pt idx="18">
                  <c:v>873245.714285715</c:v>
                </c:pt>
                <c:pt idx="19">
                  <c:v>903197.142857143</c:v>
                </c:pt>
                <c:pt idx="20">
                  <c:v>931428.571428572</c:v>
                </c:pt>
                <c:pt idx="21">
                  <c:v>957940</c:v>
                </c:pt>
                <c:pt idx="22">
                  <c:v>982731.428571429</c:v>
                </c:pt>
                <c:pt idx="23">
                  <c:v>1005802.85714286</c:v>
                </c:pt>
                <c:pt idx="24">
                  <c:v>1027154.28571429</c:v>
                </c:pt>
                <c:pt idx="25">
                  <c:v>1046785.71428571</c:v>
                </c:pt>
                <c:pt idx="26">
                  <c:v>1064697.14285714</c:v>
                </c:pt>
                <c:pt idx="27">
                  <c:v>1080888.57142857</c:v>
                </c:pt>
                <c:pt idx="28">
                  <c:v>1095360</c:v>
                </c:pt>
                <c:pt idx="29">
                  <c:v>1108111.42857143</c:v>
                </c:pt>
                <c:pt idx="30">
                  <c:v>1119142.85714286</c:v>
                </c:pt>
                <c:pt idx="31">
                  <c:v>1128454.28571429</c:v>
                </c:pt>
                <c:pt idx="32">
                  <c:v>1136045.71428571</c:v>
                </c:pt>
                <c:pt idx="33">
                  <c:v>1139917.14285714</c:v>
                </c:pt>
                <c:pt idx="34">
                  <c:v>1140068.57142857</c:v>
                </c:pt>
                <c:pt idx="35">
                  <c:v>1138500</c:v>
                </c:pt>
                <c:pt idx="36">
                  <c:v>1135211.42857143</c:v>
                </c:pt>
                <c:pt idx="37">
                  <c:v>1130202.85714286</c:v>
                </c:pt>
                <c:pt idx="38">
                  <c:v>1123474.28571429</c:v>
                </c:pt>
                <c:pt idx="39">
                  <c:v>1115025.71428571</c:v>
                </c:pt>
                <c:pt idx="40">
                  <c:v>1104857.14285714</c:v>
                </c:pt>
                <c:pt idx="41">
                  <c:v>1092968.57142857</c:v>
                </c:pt>
                <c:pt idx="42">
                  <c:v>1079360</c:v>
                </c:pt>
                <c:pt idx="43">
                  <c:v>1064031.42857143</c:v>
                </c:pt>
                <c:pt idx="44">
                  <c:v>1046982.85714286</c:v>
                </c:pt>
                <c:pt idx="45">
                  <c:v>1028214.28571429</c:v>
                </c:pt>
                <c:pt idx="46">
                  <c:v>1007725.71428571</c:v>
                </c:pt>
                <c:pt idx="47">
                  <c:v>985517.142857143</c:v>
                </c:pt>
                <c:pt idx="48">
                  <c:v>961588.571428572</c:v>
                </c:pt>
                <c:pt idx="49">
                  <c:v>935940</c:v>
                </c:pt>
                <c:pt idx="50">
                  <c:v>908571.428571429</c:v>
                </c:pt>
                <c:pt idx="51">
                  <c:v>879482.857142858</c:v>
                </c:pt>
                <c:pt idx="52">
                  <c:v>848674.285714287</c:v>
                </c:pt>
                <c:pt idx="53">
                  <c:v>816145.714285715</c:v>
                </c:pt>
                <c:pt idx="54">
                  <c:v>781897.142857144</c:v>
                </c:pt>
                <c:pt idx="55">
                  <c:v>745928.571428573</c:v>
                </c:pt>
                <c:pt idx="56">
                  <c:v>708240.000000002</c:v>
                </c:pt>
                <c:pt idx="57">
                  <c:v>668831.42857143</c:v>
                </c:pt>
                <c:pt idx="58">
                  <c:v>627702.857142859</c:v>
                </c:pt>
                <c:pt idx="59">
                  <c:v>584854.285714288</c:v>
                </c:pt>
                <c:pt idx="60">
                  <c:v>540285.714285717</c:v>
                </c:pt>
                <c:pt idx="61">
                  <c:v>493997.142857146</c:v>
                </c:pt>
                <c:pt idx="62">
                  <c:v>445988.571428574</c:v>
                </c:pt>
                <c:pt idx="63">
                  <c:v>396260.000000003</c:v>
                </c:pt>
                <c:pt idx="64">
                  <c:v>344811.428571432</c:v>
                </c:pt>
                <c:pt idx="65">
                  <c:v>291642.857142861</c:v>
                </c:pt>
                <c:pt idx="66">
                  <c:v>236754.28571429</c:v>
                </c:pt>
                <c:pt idx="67">
                  <c:v>180145.714285719</c:v>
                </c:pt>
                <c:pt idx="68">
                  <c:v>121817.142857148</c:v>
                </c:pt>
                <c:pt idx="69">
                  <c:v>61768.5714285766</c:v>
                </c:pt>
                <c:pt idx="70">
                  <c:v>0</c:v>
                </c:pt>
              </c:numCache>
            </c:numRef>
          </c:yVal>
          <c:smooth val="0"/>
        </c:ser>
        <c:axId val="10680187"/>
        <c:axId val="56374027"/>
      </c:scatterChart>
      <c:valAx>
        <c:axId val="10680187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crossAx val="56374027"/>
        <c:crosses val="autoZero"/>
      </c:valAx>
      <c:valAx>
        <c:axId val="5637402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crossAx val="10680187"/>
        <c:crosses val="autoZero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12600">
      <a:solidFill>
        <a:srgbClr val="a5a5a5"/>
      </a:solidFill>
      <a:round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"b"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xVal>
            <c:numRef>
              <c:f>hilfsblatt!$A$9:$A$10</c:f>
              <c:numCache>
                <c:formatCode>General</c:formatCode>
                <c:ptCount val="2"/>
                <c:pt idx="0">
                  <c:v>2</c:v>
                </c:pt>
                <c:pt idx="1">
                  <c:v>32</c:v>
                </c:pt>
              </c:numCache>
            </c:numRef>
          </c:xVal>
          <c:yVal>
            <c:numRef>
              <c:f>hilfsblatt!$B$9:$B$10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"t"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rgbClr val="ed7d31"/>
            </a:solidFill>
            <a:ln w="19080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xVal>
            <c:numRef>
              <c:f>hilfsblatt!$A$10:$A$11</c:f>
              <c:numCache>
                <c:formatCode>General</c:formatCode>
                <c:ptCount val="2"/>
                <c:pt idx="0">
                  <c:v>32</c:v>
                </c:pt>
                <c:pt idx="1">
                  <c:v>32</c:v>
                </c:pt>
              </c:numCache>
            </c:numRef>
          </c:xVal>
          <c:yVal>
            <c:numRef>
              <c:f>hilfsblatt!$B$10:$B$11</c:f>
              <c:numCache>
                <c:formatCode>General</c:formatCode>
                <c:ptCount val="2"/>
                <c:pt idx="0">
                  <c:v>2</c:v>
                </c:pt>
                <c:pt idx="1">
                  <c:v>3.9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"QS"</c:f>
              <c:strCache>
                <c:ptCount val="1"/>
                <c:pt idx="0">
                  <c:v>QS</c:v>
                </c:pt>
              </c:strCache>
            </c:strRef>
          </c:tx>
          <c:spPr>
            <a:solidFill>
              <a:srgbClr val="a5a5a5"/>
            </a:solidFill>
            <a:ln w="19080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xVal>
            <c:numRef>
              <c:f>hilfsblatt!$A$11:$A$21</c:f>
              <c:numCache>
                <c:formatCode>General</c:formatCode>
                <c:ptCount val="11"/>
                <c:pt idx="0">
                  <c:v>32</c:v>
                </c:pt>
                <c:pt idx="1">
                  <c:v>17.55</c:v>
                </c:pt>
                <c:pt idx="2">
                  <c:v>17.55</c:v>
                </c:pt>
                <c:pt idx="3">
                  <c:v>32</c:v>
                </c:pt>
                <c:pt idx="4">
                  <c:v>32</c:v>
                </c:pt>
                <c:pt idx="5">
                  <c:v>2</c:v>
                </c:pt>
                <c:pt idx="6">
                  <c:v>2</c:v>
                </c:pt>
                <c:pt idx="7">
                  <c:v>16.45</c:v>
                </c:pt>
                <c:pt idx="8">
                  <c:v>16.45</c:v>
                </c:pt>
                <c:pt idx="9">
                  <c:v>2</c:v>
                </c:pt>
                <c:pt idx="10">
                  <c:v>2</c:v>
                </c:pt>
              </c:numCache>
            </c:numRef>
          </c:xVal>
          <c:yVal>
            <c:numRef>
              <c:f>hilfsblatt!$B$11:$B$21</c:f>
              <c:numCache>
                <c:formatCode>General</c:formatCode>
                <c:ptCount val="11"/>
                <c:pt idx="0">
                  <c:v>3.9</c:v>
                </c:pt>
                <c:pt idx="1">
                  <c:v>3.9</c:v>
                </c:pt>
                <c:pt idx="2">
                  <c:v>30.1</c:v>
                </c:pt>
                <c:pt idx="3">
                  <c:v>30.1</c:v>
                </c:pt>
                <c:pt idx="4">
                  <c:v>32</c:v>
                </c:pt>
                <c:pt idx="5">
                  <c:v>32</c:v>
                </c:pt>
                <c:pt idx="6">
                  <c:v>30.1</c:v>
                </c:pt>
                <c:pt idx="7">
                  <c:v>30.1</c:v>
                </c:pt>
                <c:pt idx="8">
                  <c:v>3.9</c:v>
                </c:pt>
                <c:pt idx="9">
                  <c:v>3.9</c:v>
                </c:pt>
                <c:pt idx="10">
                  <c:v>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"y-y"</c:f>
              <c:strCache>
                <c:ptCount val="1"/>
                <c:pt idx="0">
                  <c:v>y-y</c:v>
                </c:pt>
              </c:strCache>
            </c:strRef>
          </c:tx>
          <c:spPr>
            <a:solidFill>
              <a:srgbClr val="ffc000"/>
            </a:solidFill>
            <a:ln w="19080">
              <a:solidFill>
                <a:srgbClr val="ffc000"/>
              </a:solidFill>
              <a:round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xVal>
            <c:numRef>
              <c:f>hilfsblatt!$A$23:$A$24</c:f>
              <c:numCache>
                <c:formatCode>General</c:formatCode>
                <c:ptCount val="2"/>
                <c:pt idx="0">
                  <c:v>2</c:v>
                </c:pt>
                <c:pt idx="1">
                  <c:v>32</c:v>
                </c:pt>
              </c:numCache>
            </c:numRef>
          </c:xVal>
          <c:yVal>
            <c:numRef>
              <c:f>hilfsblatt!$B$23:$B$24</c:f>
              <c:numCache>
                <c:formatCode>General</c:formatCode>
                <c:ptCount val="2"/>
                <c:pt idx="0">
                  <c:v>17</c:v>
                </c:pt>
                <c:pt idx="1">
                  <c:v>17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"s"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rgbClr val="4472c4"/>
            </a:solidFill>
            <a:ln w="19080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xVal>
            <c:numRef>
              <c:f>hilfsblatt!$A$26:$A$27</c:f>
              <c:numCache>
                <c:formatCode>General</c:formatCode>
                <c:ptCount val="2"/>
                <c:pt idx="0">
                  <c:v>16.45</c:v>
                </c:pt>
                <c:pt idx="1">
                  <c:v>17.55</c:v>
                </c:pt>
              </c:numCache>
            </c:numRef>
          </c:xVal>
          <c:yVal>
            <c:numRef>
              <c:f>hilfsblatt!$B$26:$B$27</c:f>
              <c:numCache>
                <c:formatCode>General</c:formatCode>
                <c:ptCount val="2"/>
                <c:pt idx="0">
                  <c:v>12</c:v>
                </c:pt>
                <c:pt idx="1">
                  <c:v>12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"h"</c:f>
              <c:strCache>
                <c:ptCount val="1"/>
                <c:pt idx="0">
                  <c:v>h</c:v>
                </c:pt>
              </c:strCache>
            </c:strRef>
          </c:tx>
          <c:spPr>
            <a:solidFill>
              <a:srgbClr val="70ad47"/>
            </a:solidFill>
            <a:ln w="19080">
              <a:solidFill>
                <a:srgbClr val="70ad47"/>
              </a:solidFill>
              <a:round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xVal>
            <c:numRef>
              <c:f>hilfsblatt!$A$29:$A$30</c:f>
              <c:numCache>
                <c:formatCode>General</c:formatCode>
                <c:ptCount val="2"/>
                <c:pt idx="0">
                  <c:v>35</c:v>
                </c:pt>
                <c:pt idx="1">
                  <c:v>35</c:v>
                </c:pt>
              </c:numCache>
            </c:numRef>
          </c:xVal>
          <c:yVal>
            <c:numRef>
              <c:f>hilfsblatt!$B$29:$B$30</c:f>
              <c:numCache>
                <c:formatCode>General</c:formatCode>
                <c:ptCount val="2"/>
                <c:pt idx="0">
                  <c:v>2</c:v>
                </c:pt>
                <c:pt idx="1">
                  <c:v>32</c:v>
                </c:pt>
              </c:numCache>
            </c:numRef>
          </c:yVal>
          <c:smooth val="0"/>
        </c:ser>
        <c:axId val="93773066"/>
        <c:axId val="27901277"/>
      </c:scatterChart>
      <c:valAx>
        <c:axId val="93773066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crossAx val="27901277"/>
        <c:crosses val="autoZero"/>
      </c:valAx>
      <c:valAx>
        <c:axId val="2790127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crossAx val="93773066"/>
        <c:crosses val="autoZero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12600">
      <a:solidFill>
        <a:srgbClr val="a5a5a5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charts/chart2.xml" Type="http://schemas.openxmlformats.org/officeDocument/2006/relationships/chart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36360</xdr:colOff>
      <xdr:row>32</xdr:row>
      <xdr:rowOff>5400</xdr:rowOff>
    </xdr:from>
    <xdr:to>
      <xdr:col>6</xdr:col>
      <xdr:colOff>607680</xdr:colOff>
      <xdr:row>47</xdr:row>
      <xdr:rowOff>171720</xdr:rowOff>
    </xdr:to>
    <xdr:graphicFrame>
      <xdr:nvGraphicFramePr>
        <xdr:cNvPr id="0" name="Chart 1"/>
        <xdr:cNvGraphicFramePr/>
      </xdr:nvGraphicFramePr>
      <xdr:xfrm>
        <a:off x="307800" y="4941000"/>
        <a:ext cx="5601240" cy="30240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27000</xdr:colOff>
      <xdr:row>27</xdr:row>
      <xdr:rowOff>74880</xdr:rowOff>
    </xdr:from>
    <xdr:to>
      <xdr:col>10</xdr:col>
      <xdr:colOff>26640</xdr:colOff>
      <xdr:row>47</xdr:row>
      <xdr:rowOff>181080</xdr:rowOff>
    </xdr:to>
    <xdr:graphicFrame>
      <xdr:nvGraphicFramePr>
        <xdr:cNvPr id="1" name="Chart 1"/>
        <xdr:cNvGraphicFramePr/>
      </xdr:nvGraphicFramePr>
      <xdr:xfrm>
        <a:off x="298440" y="4322880"/>
        <a:ext cx="5664600" cy="380952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5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2.70918367346939" collapsed="true"/>
    <col min="2" max="2" hidden="false" style="0" width="1.14285714285714" collapsed="true"/>
    <col min="3" max="3" hidden="false" style="0" width="39.280612244898" collapsed="true"/>
    <col min="4" max="4" hidden="false" style="0" width="7.14795918367347" collapsed="true"/>
    <col min="5" max="5" hidden="false" style="0" width="14.280612244898" collapsed="true"/>
    <col min="6" max="6" hidden="false" style="1" width="10.5765306122449" collapsed="true"/>
    <col min="7" max="7" hidden="false" style="0" width="8.85714285714286" collapsed="true"/>
    <col min="8" max="8" hidden="false" style="0" width="1.14285714285714" collapsed="true"/>
    <col min="9" max="9" hidden="false" style="0" width="2.70918367346939" collapsed="true"/>
    <col min="10" max="1025" hidden="false" style="0" width="9.14285714285714" collapsed="true"/>
  </cols>
  <sheetData>
    <row r="1" customFormat="false" ht="15" hidden="false" customHeight="false" outlineLevel="0" collapsed="false">
      <c r="A1" s="2"/>
      <c r="B1" s="3"/>
      <c r="C1" s="3"/>
      <c r="D1" s="3"/>
      <c r="E1" s="3"/>
      <c r="F1" s="4"/>
      <c r="G1" s="3"/>
      <c r="H1" s="3"/>
      <c r="I1" s="5"/>
      <c r="J1"/>
    </row>
    <row r="2" customFormat="false" ht="15" hidden="false" customHeight="true" outlineLevel="0" collapsed="false">
      <c r="A2" s="6"/>
      <c r="B2" s="7"/>
      <c r="C2" s="8" t="s">
        <v>0</v>
      </c>
      <c r="D2" s="8"/>
      <c r="E2" s="8"/>
      <c r="F2" s="8"/>
      <c r="G2" s="8"/>
      <c r="H2" s="7"/>
      <c r="I2" s="9"/>
    </row>
    <row r="3" customFormat="false" ht="12.75" hidden="false" customHeight="true" outlineLevel="0" collapsed="false">
      <c r="A3" s="6"/>
      <c r="B3" s="7"/>
      <c r="C3" s="8"/>
      <c r="D3" s="8"/>
      <c r="E3" s="8"/>
      <c r="F3" s="8"/>
      <c r="G3" s="8"/>
      <c r="H3" s="7"/>
      <c r="I3" s="9"/>
    </row>
    <row r="4" customFormat="false" ht="15.75" hidden="false" customHeight="true" outlineLevel="0" collapsed="false">
      <c r="A4" s="6"/>
      <c r="B4" s="7"/>
      <c r="C4" s="10"/>
      <c r="D4" s="10"/>
      <c r="E4" s="10"/>
      <c r="F4" s="11"/>
      <c r="G4" s="7"/>
      <c r="H4" s="7"/>
      <c r="I4" s="9"/>
    </row>
    <row r="5" customFormat="false" ht="15" hidden="false" customHeight="false" outlineLevel="0" collapsed="false">
      <c r="A5" s="6"/>
      <c r="B5" s="7"/>
      <c r="C5" s="12" t="s">
        <v>1</v>
      </c>
      <c r="D5" s="7"/>
      <c r="E5" s="7"/>
      <c r="F5" s="13"/>
      <c r="G5" s="7"/>
      <c r="H5" s="7"/>
      <c r="I5" s="9"/>
    </row>
    <row r="6" customFormat="false" ht="6.6" hidden="false" customHeight="true" outlineLevel="0" collapsed="false">
      <c r="A6" s="6"/>
      <c r="B6" s="14"/>
      <c r="C6" s="15"/>
      <c r="D6" s="15"/>
      <c r="E6" s="16"/>
      <c r="F6" s="16"/>
      <c r="G6" s="15"/>
      <c r="H6" s="17"/>
      <c r="I6" s="9"/>
    </row>
    <row r="7" customFormat="false" ht="15" hidden="false" customHeight="false" outlineLevel="0" collapsed="false">
      <c r="A7" s="6"/>
      <c r="B7" s="18"/>
      <c r="C7" s="19" t="s">
        <v>2</v>
      </c>
      <c r="D7" s="19"/>
      <c r="E7" s="20" t="s">
        <v>3</v>
      </c>
      <c r="F7" s="21" t="n">
        <v>14</v>
      </c>
      <c r="G7" s="19" t="s">
        <v>4</v>
      </c>
      <c r="H7" s="22"/>
      <c r="I7" s="9"/>
    </row>
    <row r="8" customFormat="false" ht="6.6" hidden="false" customHeight="true" outlineLevel="0" collapsed="false">
      <c r="A8" s="6"/>
      <c r="B8" s="18"/>
      <c r="C8" s="19"/>
      <c r="D8" s="19"/>
      <c r="E8" s="20"/>
      <c r="F8" s="20"/>
      <c r="G8" s="19"/>
      <c r="H8" s="22"/>
      <c r="I8" s="9"/>
    </row>
    <row r="9" customFormat="false" ht="18" hidden="false" customHeight="false" outlineLevel="0" collapsed="false">
      <c r="A9" s="6"/>
      <c r="B9" s="18"/>
      <c r="C9" s="19" t="s">
        <v>5</v>
      </c>
      <c r="D9" s="19"/>
      <c r="E9" s="20" t="s">
        <v>6</v>
      </c>
      <c r="F9" s="21" t="n">
        <v>3000</v>
      </c>
      <c r="G9" s="19" t="s">
        <v>7</v>
      </c>
      <c r="H9" s="22"/>
      <c r="I9" s="9"/>
    </row>
    <row r="10" customFormat="false" ht="6.6" hidden="false" customHeight="true" outlineLevel="0" collapsed="false">
      <c r="A10" s="6"/>
      <c r="B10" s="18"/>
      <c r="C10" s="19"/>
      <c r="D10" s="19"/>
      <c r="E10" s="20"/>
      <c r="F10" s="20"/>
      <c r="G10" s="19"/>
      <c r="H10" s="22"/>
      <c r="I10" s="9"/>
    </row>
    <row r="11" customFormat="false" ht="18" hidden="false" customHeight="false" outlineLevel="0" collapsed="false">
      <c r="A11" s="6"/>
      <c r="B11" s="18"/>
      <c r="C11" s="19" t="s">
        <v>8</v>
      </c>
      <c r="D11" s="19"/>
      <c r="E11" s="20" t="s">
        <v>9</v>
      </c>
      <c r="F11" s="21" t="n">
        <v>20000</v>
      </c>
      <c r="G11" s="19" t="s">
        <v>7</v>
      </c>
      <c r="H11" s="22"/>
      <c r="I11" s="9"/>
    </row>
    <row r="12" customFormat="false" ht="6.6" hidden="false" customHeight="true" outlineLevel="0" collapsed="false">
      <c r="A12" s="6"/>
      <c r="B12" s="18"/>
      <c r="C12" s="19"/>
      <c r="D12" s="19"/>
      <c r="E12" s="20"/>
      <c r="F12" s="20"/>
      <c r="G12" s="19"/>
      <c r="H12" s="22"/>
      <c r="I12" s="9"/>
    </row>
    <row r="13" customFormat="false" ht="18" hidden="false" customHeight="false" outlineLevel="0" collapsed="false">
      <c r="A13" s="6"/>
      <c r="B13" s="18"/>
      <c r="C13" s="19" t="s">
        <v>10</v>
      </c>
      <c r="D13" s="19"/>
      <c r="E13" s="20" t="s">
        <v>11</v>
      </c>
      <c r="F13" s="21" t="n">
        <v>2</v>
      </c>
      <c r="G13" s="19" t="s">
        <v>4</v>
      </c>
      <c r="H13" s="22"/>
      <c r="I13" s="9"/>
    </row>
    <row r="14" customFormat="false" ht="6.6" hidden="false" customHeight="true" outlineLevel="0" collapsed="false">
      <c r="A14" s="6"/>
      <c r="B14" s="18"/>
      <c r="C14" s="19"/>
      <c r="D14" s="19"/>
      <c r="E14" s="20"/>
      <c r="F14" s="23"/>
      <c r="G14" s="19"/>
      <c r="H14" s="22"/>
      <c r="I14" s="9"/>
    </row>
    <row r="15" customFormat="false" ht="18" hidden="false" customHeight="false" outlineLevel="0" collapsed="false">
      <c r="A15" s="6"/>
      <c r="B15" s="18"/>
      <c r="C15" s="19" t="s">
        <v>12</v>
      </c>
      <c r="D15" s="19"/>
      <c r="E15" s="20" t="s">
        <v>13</v>
      </c>
      <c r="F15" s="21" t="n">
        <v>20000</v>
      </c>
      <c r="G15" s="19" t="s">
        <v>7</v>
      </c>
      <c r="H15" s="22"/>
      <c r="I15" s="9"/>
    </row>
    <row r="16" customFormat="false" ht="6.6" hidden="false" customHeight="true" outlineLevel="0" collapsed="false">
      <c r="A16" s="6"/>
      <c r="B16" s="18"/>
      <c r="C16" s="19"/>
      <c r="D16" s="19"/>
      <c r="E16" s="20"/>
      <c r="F16" s="20"/>
      <c r="G16" s="19"/>
      <c r="H16" s="22"/>
      <c r="I16" s="9"/>
    </row>
    <row r="17" customFormat="false" ht="18" hidden="false" customHeight="false" outlineLevel="0" collapsed="false">
      <c r="A17" s="6"/>
      <c r="B17" s="18"/>
      <c r="C17" s="19" t="s">
        <v>14</v>
      </c>
      <c r="D17" s="19"/>
      <c r="E17" s="20" t="s">
        <v>15</v>
      </c>
      <c r="F17" s="21" t="n">
        <v>6.5</v>
      </c>
      <c r="G17" s="19" t="s">
        <v>4</v>
      </c>
      <c r="H17" s="22"/>
      <c r="I17" s="9"/>
    </row>
    <row r="18" customFormat="false" ht="6.6" hidden="false" customHeight="true" outlineLevel="0" collapsed="false">
      <c r="A18" s="6"/>
      <c r="B18" s="18"/>
      <c r="C18" s="19"/>
      <c r="D18" s="19"/>
      <c r="E18" s="20"/>
      <c r="F18" s="23"/>
      <c r="G18" s="19"/>
      <c r="H18" s="22"/>
      <c r="I18" s="9"/>
    </row>
    <row r="19" customFormat="false" ht="18" hidden="false" customHeight="false" outlineLevel="0" collapsed="false">
      <c r="A19" s="6"/>
      <c r="B19" s="18"/>
      <c r="C19" s="19" t="s">
        <v>16</v>
      </c>
      <c r="D19" s="19"/>
      <c r="E19" s="20" t="s">
        <v>17</v>
      </c>
      <c r="F19" s="21" t="n">
        <f aca="false">SUM(F9+F11+F15)</f>
        <v>43000</v>
      </c>
      <c r="G19" s="19" t="s">
        <v>18</v>
      </c>
      <c r="H19" s="22"/>
      <c r="I19" s="9"/>
    </row>
    <row r="20" customFormat="false" ht="6.6" hidden="false" customHeight="true" outlineLevel="0" collapsed="false">
      <c r="A20" s="6"/>
      <c r="B20" s="24"/>
      <c r="C20" s="25"/>
      <c r="D20" s="25"/>
      <c r="E20" s="26"/>
      <c r="F20" s="26"/>
      <c r="G20" s="25"/>
      <c r="H20" s="27"/>
      <c r="I20" s="9"/>
    </row>
    <row r="21" customFormat="false" ht="15" hidden="false" customHeight="false" outlineLevel="0" collapsed="false">
      <c r="A21" s="6"/>
      <c r="B21" s="7"/>
      <c r="C21" s="7"/>
      <c r="D21" s="7"/>
      <c r="E21" s="7"/>
      <c r="F21" s="13"/>
      <c r="G21" s="7"/>
      <c r="H21" s="7"/>
      <c r="I21" s="9"/>
    </row>
    <row r="22" customFormat="false" ht="15" hidden="false" customHeight="false" outlineLevel="0" collapsed="false">
      <c r="A22" s="6"/>
      <c r="B22" s="7"/>
      <c r="C22" s="12" t="s">
        <v>19</v>
      </c>
      <c r="D22" s="7"/>
      <c r="E22" s="7"/>
      <c r="F22" s="13"/>
      <c r="G22" s="7"/>
      <c r="H22" s="7"/>
      <c r="I22" s="9"/>
    </row>
    <row r="23" customFormat="false" ht="6.6" hidden="false" customHeight="true" outlineLevel="0" collapsed="false">
      <c r="A23" s="6"/>
      <c r="B23" s="14"/>
      <c r="C23" s="15"/>
      <c r="D23" s="15"/>
      <c r="E23" s="16"/>
      <c r="F23" s="16"/>
      <c r="G23" s="15"/>
      <c r="H23" s="17"/>
      <c r="I23" s="9"/>
    </row>
    <row r="24" customFormat="false" ht="18" hidden="false" customHeight="false" outlineLevel="0" collapsed="false">
      <c r="A24" s="6"/>
      <c r="B24" s="18"/>
      <c r="C24" s="19" t="s">
        <v>20</v>
      </c>
      <c r="D24" s="19"/>
      <c r="E24" s="20" t="s">
        <v>21</v>
      </c>
      <c r="F24" s="21" t="n">
        <f aca="false">MAX(Momente!H11:H81)</f>
        <v>1140068.57142857</v>
      </c>
      <c r="G24" s="19" t="s">
        <v>22</v>
      </c>
      <c r="H24" s="22"/>
      <c r="I24" s="9"/>
    </row>
    <row r="25" customFormat="false" ht="6.6" hidden="false" customHeight="true" outlineLevel="0" collapsed="false">
      <c r="A25" s="6"/>
      <c r="B25" s="18"/>
      <c r="C25" s="19"/>
      <c r="D25" s="19"/>
      <c r="E25" s="20"/>
      <c r="F25" s="20"/>
      <c r="G25" s="19"/>
      <c r="H25" s="22"/>
      <c r="I25" s="9"/>
    </row>
    <row r="26" customFormat="false" ht="18.75" hidden="false" customHeight="false" outlineLevel="0" collapsed="false">
      <c r="A26" s="6"/>
      <c r="B26" s="18"/>
      <c r="C26" s="19" t="s">
        <v>23</v>
      </c>
      <c r="D26" s="19"/>
      <c r="E26" s="20" t="s">
        <v>24</v>
      </c>
      <c r="F26" s="21" t="n">
        <f aca="false">IF('Eingabe QS'!I22=0,,(F24/'Eingabe QS'!$I$22)*('Eingabe QS'!$I$7/2))</f>
        <v>707.040313935652</v>
      </c>
      <c r="G26" s="19" t="s">
        <v>25</v>
      </c>
      <c r="H26" s="22"/>
      <c r="I26" s="9"/>
    </row>
    <row r="27" customFormat="false" ht="6.6" hidden="false" customHeight="true" outlineLevel="0" collapsed="false">
      <c r="A27" s="6"/>
      <c r="B27" s="18"/>
      <c r="C27" s="19"/>
      <c r="D27" s="19"/>
      <c r="E27" s="20"/>
      <c r="F27" s="20"/>
      <c r="G27" s="19"/>
      <c r="H27" s="22"/>
      <c r="I27" s="9"/>
    </row>
    <row r="28" customFormat="false" ht="18" hidden="false" customHeight="false" outlineLevel="0" collapsed="false">
      <c r="A28" s="6"/>
      <c r="B28" s="18"/>
      <c r="C28" s="19" t="s">
        <v>26</v>
      </c>
      <c r="D28" s="19"/>
      <c r="E28" s="20" t="s">
        <v>27</v>
      </c>
      <c r="F28" s="28" t="n">
        <f aca="false">VLOOKUP(F24,Daten,2,0)</f>
        <v>6.8</v>
      </c>
      <c r="G28" s="19" t="s">
        <v>4</v>
      </c>
      <c r="H28" s="22"/>
      <c r="I28" s="9"/>
    </row>
    <row r="29" customFormat="false" ht="6.6" hidden="false" customHeight="true" outlineLevel="0" collapsed="false">
      <c r="A29" s="6"/>
      <c r="B29" s="24"/>
      <c r="C29" s="25"/>
      <c r="D29" s="25"/>
      <c r="E29" s="26"/>
      <c r="F29" s="26"/>
      <c r="G29" s="25"/>
      <c r="H29" s="27"/>
      <c r="I29" s="9"/>
    </row>
    <row r="30" customFormat="false" ht="6.6" hidden="false" customHeight="true" outlineLevel="0" collapsed="false">
      <c r="A30" s="6"/>
      <c r="B30" s="7"/>
      <c r="C30" s="7"/>
      <c r="D30" s="7"/>
      <c r="E30" s="13"/>
      <c r="F30" s="13"/>
      <c r="G30" s="7"/>
      <c r="H30" s="7"/>
      <c r="I30" s="9"/>
    </row>
    <row r="31" customFormat="false" ht="15" hidden="false" customHeight="false" outlineLevel="0" collapsed="false">
      <c r="A31" s="6"/>
      <c r="B31" s="7"/>
      <c r="C31" s="12" t="s">
        <v>28</v>
      </c>
      <c r="D31" s="7"/>
      <c r="E31" s="7"/>
      <c r="F31" s="13"/>
      <c r="G31" s="7"/>
      <c r="H31" s="7"/>
      <c r="I31" s="9"/>
    </row>
    <row r="32" customFormat="false" ht="6.6" hidden="false" customHeight="true" outlineLevel="0" collapsed="false">
      <c r="A32" s="6"/>
      <c r="B32" s="14"/>
      <c r="C32" s="15"/>
      <c r="D32" s="15"/>
      <c r="E32" s="16"/>
      <c r="F32" s="16"/>
      <c r="G32" s="15"/>
      <c r="H32" s="17"/>
      <c r="I32" s="9"/>
    </row>
    <row r="33" customFormat="false" ht="15" hidden="false" customHeight="false" outlineLevel="0" collapsed="false">
      <c r="A33" s="6"/>
      <c r="B33" s="18"/>
      <c r="C33" s="19"/>
      <c r="D33" s="19"/>
      <c r="E33" s="19"/>
      <c r="F33" s="20"/>
      <c r="G33" s="19"/>
      <c r="H33" s="22"/>
      <c r="I33" s="9"/>
    </row>
    <row r="34" customFormat="false" ht="15" hidden="false" customHeight="false" outlineLevel="0" collapsed="false">
      <c r="A34" s="6"/>
      <c r="B34" s="18"/>
      <c r="C34" s="19"/>
      <c r="D34" s="19"/>
      <c r="E34" s="19"/>
      <c r="F34" s="20"/>
      <c r="G34" s="19"/>
      <c r="H34" s="22"/>
      <c r="I34" s="9"/>
    </row>
    <row r="35" customFormat="false" ht="15" hidden="false" customHeight="false" outlineLevel="0" collapsed="false">
      <c r="A35" s="6"/>
      <c r="B35" s="18"/>
      <c r="C35" s="19"/>
      <c r="D35" s="19"/>
      <c r="E35" s="19"/>
      <c r="F35" s="20"/>
      <c r="G35" s="19"/>
      <c r="H35" s="22"/>
      <c r="I35" s="9"/>
    </row>
    <row r="36" customFormat="false" ht="15" hidden="false" customHeight="false" outlineLevel="0" collapsed="false">
      <c r="A36" s="6"/>
      <c r="B36" s="18"/>
      <c r="C36" s="19"/>
      <c r="D36" s="19"/>
      <c r="E36" s="19"/>
      <c r="F36" s="20"/>
      <c r="G36" s="19"/>
      <c r="H36" s="22"/>
      <c r="I36" s="9"/>
    </row>
    <row r="37" customFormat="false" ht="15" hidden="false" customHeight="false" outlineLevel="0" collapsed="false">
      <c r="A37" s="6"/>
      <c r="B37" s="18"/>
      <c r="C37" s="19"/>
      <c r="D37" s="19"/>
      <c r="E37" s="19"/>
      <c r="F37" s="20"/>
      <c r="G37" s="19"/>
      <c r="H37" s="22"/>
      <c r="I37" s="9"/>
    </row>
    <row r="38" customFormat="false" ht="15" hidden="false" customHeight="false" outlineLevel="0" collapsed="false">
      <c r="A38" s="6"/>
      <c r="B38" s="18"/>
      <c r="C38" s="19"/>
      <c r="D38" s="19"/>
      <c r="E38" s="19"/>
      <c r="F38" s="20"/>
      <c r="G38" s="19"/>
      <c r="H38" s="22"/>
      <c r="I38" s="9"/>
    </row>
    <row r="39" customFormat="false" ht="15" hidden="false" customHeight="false" outlineLevel="0" collapsed="false">
      <c r="A39" s="6"/>
      <c r="B39" s="18"/>
      <c r="C39" s="19"/>
      <c r="D39" s="19"/>
      <c r="E39" s="19"/>
      <c r="F39" s="20"/>
      <c r="G39" s="19"/>
      <c r="H39" s="22"/>
      <c r="I39" s="9"/>
    </row>
    <row r="40" customFormat="false" ht="15" hidden="false" customHeight="false" outlineLevel="0" collapsed="false">
      <c r="A40" s="6"/>
      <c r="B40" s="18"/>
      <c r="C40" s="19"/>
      <c r="D40" s="19"/>
      <c r="E40" s="19"/>
      <c r="F40" s="20"/>
      <c r="G40" s="19"/>
      <c r="H40" s="22"/>
      <c r="I40" s="9"/>
    </row>
    <row r="41" customFormat="false" ht="15" hidden="false" customHeight="false" outlineLevel="0" collapsed="false">
      <c r="A41" s="6"/>
      <c r="B41" s="18"/>
      <c r="C41" s="19"/>
      <c r="D41" s="19"/>
      <c r="E41" s="19"/>
      <c r="F41" s="20"/>
      <c r="G41" s="19"/>
      <c r="H41" s="22"/>
      <c r="I41" s="9"/>
    </row>
    <row r="42" customFormat="false" ht="15" hidden="false" customHeight="false" outlineLevel="0" collapsed="false">
      <c r="A42" s="6"/>
      <c r="B42" s="18"/>
      <c r="C42" s="19"/>
      <c r="D42" s="19"/>
      <c r="E42" s="19"/>
      <c r="F42" s="20"/>
      <c r="G42" s="19"/>
      <c r="H42" s="22"/>
      <c r="I42" s="9"/>
    </row>
    <row r="43" customFormat="false" ht="15" hidden="false" customHeight="false" outlineLevel="0" collapsed="false">
      <c r="A43" s="6"/>
      <c r="B43" s="18"/>
      <c r="C43" s="19"/>
      <c r="D43" s="19"/>
      <c r="E43" s="19"/>
      <c r="F43" s="20"/>
      <c r="G43" s="19"/>
      <c r="H43" s="22"/>
      <c r="I43" s="9"/>
    </row>
    <row r="44" customFormat="false" ht="15" hidden="false" customHeight="false" outlineLevel="0" collapsed="false">
      <c r="A44" s="6"/>
      <c r="B44" s="18"/>
      <c r="C44" s="19"/>
      <c r="D44" s="19"/>
      <c r="E44" s="19"/>
      <c r="F44" s="20"/>
      <c r="G44" s="19"/>
      <c r="H44" s="22"/>
      <c r="I44" s="9"/>
    </row>
    <row r="45" customFormat="false" ht="15" hidden="false" customHeight="false" outlineLevel="0" collapsed="false">
      <c r="A45" s="6"/>
      <c r="B45" s="18"/>
      <c r="C45" s="19"/>
      <c r="D45" s="19"/>
      <c r="E45" s="19"/>
      <c r="F45" s="20"/>
      <c r="G45" s="19"/>
      <c r="H45" s="22"/>
      <c r="I45" s="9"/>
    </row>
    <row r="46" customFormat="false" ht="15" hidden="false" customHeight="false" outlineLevel="0" collapsed="false">
      <c r="A46" s="6"/>
      <c r="B46" s="18"/>
      <c r="C46" s="19"/>
      <c r="D46" s="19"/>
      <c r="E46" s="19"/>
      <c r="F46" s="20"/>
      <c r="G46" s="19"/>
      <c r="H46" s="22"/>
      <c r="I46" s="9"/>
    </row>
    <row r="47" customFormat="false" ht="15" hidden="false" customHeight="false" outlineLevel="0" collapsed="false">
      <c r="A47" s="6"/>
      <c r="B47" s="18"/>
      <c r="C47" s="19"/>
      <c r="D47" s="19"/>
      <c r="E47" s="19"/>
      <c r="F47" s="20"/>
      <c r="G47" s="19"/>
      <c r="H47" s="22"/>
      <c r="I47" s="9"/>
    </row>
    <row r="48" customFormat="false" ht="15" hidden="false" customHeight="false" outlineLevel="0" collapsed="false">
      <c r="A48" s="6"/>
      <c r="B48" s="18"/>
      <c r="C48" s="19"/>
      <c r="D48" s="19"/>
      <c r="E48" s="19"/>
      <c r="F48" s="20"/>
      <c r="G48" s="19"/>
      <c r="H48" s="22"/>
      <c r="I48" s="9"/>
    </row>
    <row r="49" customFormat="false" ht="6.6" hidden="false" customHeight="true" outlineLevel="0" collapsed="false">
      <c r="A49" s="6"/>
      <c r="B49" s="24"/>
      <c r="C49" s="25"/>
      <c r="D49" s="25"/>
      <c r="E49" s="26"/>
      <c r="F49" s="26"/>
      <c r="G49" s="25"/>
      <c r="H49" s="27"/>
      <c r="I49" s="9"/>
    </row>
    <row r="50" customFormat="false" ht="15" hidden="false" customHeight="false" outlineLevel="0" collapsed="false">
      <c r="A50" s="29"/>
      <c r="B50" s="30"/>
      <c r="C50" s="30"/>
      <c r="D50" s="30"/>
      <c r="E50" s="30"/>
      <c r="F50" s="31"/>
      <c r="G50" s="30"/>
      <c r="H50" s="30"/>
      <c r="I50" s="32"/>
    </row>
  </sheetData>
  <sheetProtection sheet="false"/>
  <mergeCells count="1">
    <mergeCell ref="C2:G3"/>
  </mergeCells>
  <conditionalFormatting sqref="F7;F9;F11;F13;F15;F17">
    <cfRule type="cellIs" priority="2" operator="greaterThan" aboveAverage="0" equalAverage="0" bottom="0" percent="0" rank="0" text="" dxfId="0">
      <formula>0</formula>
    </cfRule>
    <cfRule type="cellIs" priority="3" operator="lessThanOrEqual" aboveAverage="0" equalAverage="0" bottom="0" percent="0" rank="0" text="" dxfId="1">
      <formula>0</formula>
    </cfRule>
  </conditionalFormatting>
  <conditionalFormatting sqref="F19">
    <cfRule type="cellIs" priority="4" operator="greaterThan" aboveAverage="0" equalAverage="0" bottom="0" percent="0" rank="0" text="" dxfId="2">
      <formula>0</formula>
    </cfRule>
    <cfRule type="cellIs" priority="5" operator="lessThanOrEqual" aboveAverage="0" equalAverage="0" bottom="0" percent="0" rank="0" text="" dxfId="3">
      <formula>0</formula>
    </cfRule>
  </conditionalFormatting>
  <conditionalFormatting sqref="F24;F26;F28">
    <cfRule type="cellIs" priority="6" operator="greaterThan" aboveAverage="0" equalAverage="0" bottom="0" percent="0" rank="0" text="" dxfId="4">
      <formula>0</formula>
    </cfRule>
    <cfRule type="cellIs" priority="7" operator="lessThanOrEqual" aboveAverage="0" equalAverage="0" bottom="0" percent="0" rank="0" text="" dxfId="5">
      <formula>0</formula>
    </cfRule>
  </conditionalFormatting>
  <dataValidations count="4">
    <dataValidation allowBlank="false" error="Bitte geben Sie einen kleineren Wert als die Länge ein!" errorTitle="Falsche Eingabe" operator="lessThan" promptTitle="Position der Einzellast" showDropDown="false" showErrorMessage="true" showInputMessage="true" sqref="F13:F14" type="decimal">
      <formula1>F7</formula1>
      <formula2>0</formula2>
    </dataValidation>
    <dataValidation allowBlank="true" error="Bitte geben Sie einen kleineren Wert als die Länge ein!" errorTitle="Falsche Eingabe" operator="lessThan" promptTitle="Position der Einzellast x2" showDropDown="false" showErrorMessage="true" showInputMessage="true" sqref="F17:F18" type="decimal">
      <formula1>F7</formula1>
      <formula2>0</formula2>
    </dataValidation>
    <dataValidation allowBlank="false" error="Bitte geben Sie einen Wert größer 0 ein!" errorTitle="Falsche Eingabe!" operator="greaterThanOrEqual" promptTitle="Falscher Wert!" showDropDown="false" showErrorMessage="true" showInputMessage="true" sqref="F11 F15" type="whole">
      <formula1>0</formula1>
      <formula2>0</formula2>
    </dataValidation>
    <dataValidation allowBlank="true" error="Bitte geben Sie einen Wert größer 0 ein!" errorTitle="Falsche Eingabe!" operator="greaterThanOrEqual" promptTitle="Falscher Wert!" showDropDown="false" showErrorMessage="true" showInputMessage="true" sqref="F9" type="whole">
      <formula1>0</formula1>
      <formula2>0</formula2>
    </dataValidation>
  </dataValidations>
  <printOptions headings="false" gridLines="false" gridLinesSet="true" horizontalCentered="tru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5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2.70918367346939" collapsed="true"/>
    <col min="2" max="2" hidden="false" style="0" width="1.14285714285714" collapsed="true"/>
    <col min="3" max="6" hidden="false" style="0" width="9.14285714285714" collapsed="true"/>
    <col min="7" max="7" hidden="false" style="0" width="17.4234693877551" collapsed="true"/>
    <col min="8" max="8" hidden="false" style="0" width="8.70918367346939" collapsed="true"/>
    <col min="9" max="9" hidden="false" style="0" width="9.5765306122449" collapsed="true"/>
    <col min="10" max="10" hidden="false" style="0" width="8.0" collapsed="true"/>
    <col min="11" max="11" hidden="false" style="0" width="1.14285714285714" collapsed="true"/>
    <col min="12" max="12" hidden="false" style="0" width="2.70918367346939" collapsed="true"/>
    <col min="13" max="1025" hidden="false" style="0" width="9.14285714285714" collapsed="true"/>
  </cols>
  <sheetData>
    <row r="1" customFormat="false" ht="15" hidden="false" customHeight="false" outlineLevel="0" collapsed="false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5"/>
      <c r="M1"/>
    </row>
    <row r="2" customFormat="false" ht="15" hidden="false" customHeight="false" outlineLevel="0" collapsed="false">
      <c r="A2" s="6"/>
      <c r="B2" s="7"/>
      <c r="C2" s="8" t="s">
        <v>29</v>
      </c>
      <c r="D2" s="8"/>
      <c r="E2" s="8"/>
      <c r="F2" s="8"/>
      <c r="G2" s="8"/>
      <c r="H2" s="8"/>
      <c r="I2" s="8"/>
      <c r="J2" s="8"/>
      <c r="K2" s="7"/>
      <c r="L2" s="9"/>
    </row>
    <row r="3" customFormat="false" ht="15" hidden="false" customHeight="false" outlineLevel="0" collapsed="false">
      <c r="A3" s="6"/>
      <c r="B3" s="7"/>
      <c r="C3" s="8"/>
      <c r="D3" s="8"/>
      <c r="E3" s="8"/>
      <c r="F3" s="8"/>
      <c r="G3" s="8"/>
      <c r="H3" s="8"/>
      <c r="I3" s="8"/>
      <c r="J3" s="8"/>
      <c r="K3" s="7"/>
      <c r="L3" s="9"/>
    </row>
    <row r="4" customFormat="false" ht="15" hidden="false" customHeight="false" outlineLevel="0" collapsed="false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9"/>
      <c r="M4" s="33"/>
    </row>
    <row r="5" customFormat="false" ht="15" hidden="false" customHeight="false" outlineLevel="0" collapsed="false">
      <c r="A5" s="6"/>
      <c r="B5" s="7"/>
      <c r="C5" s="12" t="s">
        <v>1</v>
      </c>
      <c r="D5" s="7"/>
      <c r="E5" s="7"/>
      <c r="F5" s="7"/>
      <c r="G5" s="7"/>
      <c r="H5" s="7"/>
      <c r="I5" s="7"/>
      <c r="J5" s="7"/>
      <c r="K5" s="7"/>
      <c r="L5" s="9"/>
      <c r="M5" s="33"/>
    </row>
    <row r="6" customFormat="false" ht="6.6" hidden="false" customHeight="true" outlineLevel="0" collapsed="false">
      <c r="A6" s="6"/>
      <c r="B6" s="34"/>
      <c r="C6" s="35"/>
      <c r="D6" s="35"/>
      <c r="E6" s="35"/>
      <c r="F6" s="35"/>
      <c r="G6" s="36"/>
      <c r="H6" s="36"/>
      <c r="I6" s="35"/>
      <c r="J6" s="35"/>
      <c r="K6" s="37"/>
      <c r="L6" s="9"/>
      <c r="M6" s="33"/>
    </row>
    <row r="7" customFormat="false" ht="15" hidden="false" customHeight="false" outlineLevel="0" collapsed="false">
      <c r="A7" s="6"/>
      <c r="B7" s="38"/>
      <c r="C7" s="33" t="s">
        <v>30</v>
      </c>
      <c r="D7" s="33"/>
      <c r="E7" s="33"/>
      <c r="F7" s="33"/>
      <c r="G7" s="33"/>
      <c r="H7" s="39" t="s">
        <v>31</v>
      </c>
      <c r="I7" s="40" t="n">
        <v>30</v>
      </c>
      <c r="J7" s="33" t="s">
        <v>32</v>
      </c>
      <c r="K7" s="41"/>
      <c r="L7" s="9"/>
      <c r="M7" s="33"/>
    </row>
    <row r="8" customFormat="false" ht="6.6" hidden="false" customHeight="true" outlineLevel="0" collapsed="false">
      <c r="A8" s="6"/>
      <c r="B8" s="38"/>
      <c r="C8" s="33"/>
      <c r="D8" s="33"/>
      <c r="E8" s="33"/>
      <c r="F8" s="33"/>
      <c r="G8" s="39"/>
      <c r="H8" s="39"/>
      <c r="I8" s="33"/>
      <c r="J8" s="33"/>
      <c r="K8" s="41"/>
      <c r="L8" s="9"/>
      <c r="M8" s="33"/>
    </row>
    <row r="9" customFormat="false" ht="15" hidden="false" customHeight="false" outlineLevel="0" collapsed="false">
      <c r="A9" s="6"/>
      <c r="B9" s="38"/>
      <c r="C9" s="33" t="s">
        <v>33</v>
      </c>
      <c r="D9" s="33"/>
      <c r="E9" s="33"/>
      <c r="F9" s="33"/>
      <c r="G9" s="33"/>
      <c r="H9" s="39" t="s">
        <v>34</v>
      </c>
      <c r="I9" s="40" t="n">
        <v>30</v>
      </c>
      <c r="J9" s="33" t="s">
        <v>32</v>
      </c>
      <c r="K9" s="41"/>
      <c r="L9" s="9"/>
      <c r="M9" s="33"/>
    </row>
    <row r="10" customFormat="false" ht="6.6" hidden="false" customHeight="true" outlineLevel="0" collapsed="false">
      <c r="A10" s="6"/>
      <c r="B10" s="38"/>
      <c r="C10" s="33"/>
      <c r="D10" s="33"/>
      <c r="E10" s="33"/>
      <c r="F10" s="33"/>
      <c r="G10" s="39"/>
      <c r="H10" s="39"/>
      <c r="I10" s="33"/>
      <c r="J10" s="33"/>
      <c r="K10" s="41"/>
      <c r="L10" s="9"/>
      <c r="M10" s="33"/>
    </row>
    <row r="11" customFormat="false" ht="15" hidden="false" customHeight="false" outlineLevel="0" collapsed="false">
      <c r="A11" s="6"/>
      <c r="B11" s="38"/>
      <c r="C11" s="33" t="s">
        <v>35</v>
      </c>
      <c r="D11" s="33"/>
      <c r="E11" s="33"/>
      <c r="F11" s="33"/>
      <c r="G11" s="33"/>
      <c r="H11" s="39" t="s">
        <v>36</v>
      </c>
      <c r="I11" s="42" t="n">
        <v>1.1</v>
      </c>
      <c r="J11" s="33" t="s">
        <v>32</v>
      </c>
      <c r="K11" s="41"/>
      <c r="L11" s="9"/>
      <c r="M11" s="33"/>
    </row>
    <row r="12" customFormat="false" ht="6.6" hidden="false" customHeight="true" outlineLevel="0" collapsed="false">
      <c r="A12" s="6"/>
      <c r="B12" s="38"/>
      <c r="C12" s="33"/>
      <c r="D12" s="33"/>
      <c r="E12" s="33"/>
      <c r="F12" s="33"/>
      <c r="G12" s="39"/>
      <c r="H12" s="39"/>
      <c r="I12" s="33"/>
      <c r="J12" s="33"/>
      <c r="K12" s="41"/>
      <c r="L12" s="9"/>
      <c r="M12" s="33"/>
    </row>
    <row r="13" customFormat="false" ht="15" hidden="false" customHeight="false" outlineLevel="0" collapsed="false">
      <c r="A13" s="6"/>
      <c r="B13" s="38"/>
      <c r="C13" s="33" t="s">
        <v>37</v>
      </c>
      <c r="D13" s="33"/>
      <c r="E13" s="33"/>
      <c r="F13" s="33"/>
      <c r="G13" s="33"/>
      <c r="H13" s="39" t="s">
        <v>38</v>
      </c>
      <c r="I13" s="43" t="n">
        <v>1.9</v>
      </c>
      <c r="J13" s="33" t="s">
        <v>32</v>
      </c>
      <c r="K13" s="41"/>
      <c r="L13" s="9"/>
      <c r="M13" s="33"/>
    </row>
    <row r="14" customFormat="false" ht="6.6" hidden="false" customHeight="true" outlineLevel="0" collapsed="false">
      <c r="A14" s="6"/>
      <c r="B14" s="38"/>
      <c r="C14" s="33"/>
      <c r="D14" s="33"/>
      <c r="E14" s="33"/>
      <c r="F14" s="33"/>
      <c r="G14" s="39"/>
      <c r="H14" s="39"/>
      <c r="I14" s="33"/>
      <c r="J14" s="33"/>
      <c r="K14" s="41"/>
      <c r="L14" s="9"/>
      <c r="M14" s="33"/>
    </row>
    <row r="15" customFormat="false" ht="19.5" hidden="false" customHeight="false" outlineLevel="0" collapsed="false">
      <c r="A15" s="6"/>
      <c r="B15" s="38"/>
      <c r="C15" s="33" t="s">
        <v>39</v>
      </c>
      <c r="D15" s="33"/>
      <c r="E15" s="33"/>
      <c r="F15" s="33"/>
      <c r="G15" s="33"/>
      <c r="H15" s="44" t="s">
        <v>40</v>
      </c>
      <c r="I15" s="40" t="n">
        <v>7850</v>
      </c>
      <c r="J15" s="33" t="s">
        <v>41</v>
      </c>
      <c r="K15" s="41"/>
      <c r="L15" s="9"/>
      <c r="M15" s="33"/>
    </row>
    <row r="16" customFormat="false" ht="6.6" hidden="false" customHeight="true" outlineLevel="0" collapsed="false">
      <c r="A16" s="6"/>
      <c r="B16" s="45"/>
      <c r="C16" s="46"/>
      <c r="D16" s="46"/>
      <c r="E16" s="46"/>
      <c r="F16" s="46"/>
      <c r="G16" s="47"/>
      <c r="H16" s="47"/>
      <c r="I16" s="46"/>
      <c r="J16" s="46"/>
      <c r="K16" s="48"/>
      <c r="L16" s="9"/>
      <c r="M16" s="33"/>
    </row>
    <row r="17" customFormat="false" ht="15" hidden="false" customHeight="false" outlineLevel="0" collapsed="false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9"/>
      <c r="M17" s="33"/>
    </row>
    <row r="18" customFormat="false" ht="15" hidden="false" customHeight="false" outlineLevel="0" collapsed="false">
      <c r="A18" s="6"/>
      <c r="B18" s="7"/>
      <c r="C18" s="12" t="s">
        <v>19</v>
      </c>
      <c r="D18" s="7"/>
      <c r="E18" s="7"/>
      <c r="F18" s="7"/>
      <c r="G18" s="7"/>
      <c r="H18" s="7"/>
      <c r="I18" s="7"/>
      <c r="J18" s="7"/>
      <c r="K18" s="7"/>
      <c r="L18" s="9"/>
      <c r="M18" s="33"/>
    </row>
    <row r="19" customFormat="false" ht="6.6" hidden="false" customHeight="true" outlineLevel="0" collapsed="false">
      <c r="A19" s="6"/>
      <c r="B19" s="34"/>
      <c r="C19" s="35"/>
      <c r="D19" s="35"/>
      <c r="E19" s="35"/>
      <c r="F19" s="35"/>
      <c r="G19" s="36"/>
      <c r="H19" s="36"/>
      <c r="I19" s="35"/>
      <c r="J19" s="35"/>
      <c r="K19" s="37"/>
      <c r="L19" s="9"/>
      <c r="M19" s="33"/>
    </row>
    <row r="20" customFormat="false" ht="17.25" hidden="false" customHeight="false" outlineLevel="0" collapsed="false">
      <c r="A20" s="6"/>
      <c r="B20" s="38"/>
      <c r="C20" s="33" t="s">
        <v>42</v>
      </c>
      <c r="D20" s="33"/>
      <c r="E20" s="33"/>
      <c r="F20" s="33"/>
      <c r="G20" s="33"/>
      <c r="H20" s="39" t="s">
        <v>43</v>
      </c>
      <c r="I20" s="49" t="n">
        <f aca="false">(2*I9*I13)+((I7-2*I13)*I11)</f>
        <v>142.82</v>
      </c>
      <c r="J20" s="33" t="s">
        <v>44</v>
      </c>
      <c r="K20" s="41"/>
      <c r="L20" s="9"/>
      <c r="M20" s="33"/>
    </row>
    <row r="21" customFormat="false" ht="6.6" hidden="false" customHeight="true" outlineLevel="0" collapsed="false">
      <c r="A21" s="6"/>
      <c r="B21" s="38"/>
      <c r="C21" s="33"/>
      <c r="D21" s="33"/>
      <c r="E21" s="33"/>
      <c r="F21" s="33"/>
      <c r="G21" s="39"/>
      <c r="H21" s="39"/>
      <c r="I21" s="33"/>
      <c r="J21" s="33"/>
      <c r="K21" s="41"/>
      <c r="L21" s="9"/>
      <c r="M21" s="33"/>
    </row>
    <row r="22" customFormat="false" ht="18.75" hidden="false" customHeight="false" outlineLevel="0" collapsed="false">
      <c r="A22" s="6"/>
      <c r="B22" s="38"/>
      <c r="C22" s="33" t="s">
        <v>45</v>
      </c>
      <c r="D22" s="33"/>
      <c r="E22" s="33"/>
      <c r="F22" s="33"/>
      <c r="G22" s="33"/>
      <c r="H22" s="39" t="s">
        <v>46</v>
      </c>
      <c r="I22" s="49" t="n">
        <f aca="false">((I9*I7^3)-(I9-I11)*(I7-2*I13)^3)/12</f>
        <v>24186.7800666667</v>
      </c>
      <c r="J22" s="33" t="s">
        <v>47</v>
      </c>
      <c r="K22" s="41"/>
      <c r="L22" s="9"/>
      <c r="M22" s="33"/>
    </row>
    <row r="23" customFormat="false" ht="6.6" hidden="false" customHeight="true" outlineLevel="0" collapsed="false">
      <c r="A23" s="6"/>
      <c r="B23" s="38"/>
      <c r="C23" s="33"/>
      <c r="D23" s="33"/>
      <c r="E23" s="33"/>
      <c r="F23" s="33"/>
      <c r="G23" s="39"/>
      <c r="H23" s="39"/>
      <c r="I23" s="33"/>
      <c r="J23" s="33"/>
      <c r="K23" s="41"/>
      <c r="L23" s="9"/>
      <c r="M23" s="33"/>
    </row>
    <row r="24" customFormat="false" ht="18" hidden="false" customHeight="false" outlineLevel="0" collapsed="false">
      <c r="A24" s="6"/>
      <c r="B24" s="38"/>
      <c r="C24" s="33" t="s">
        <v>48</v>
      </c>
      <c r="D24" s="33"/>
      <c r="E24" s="33"/>
      <c r="F24" s="33"/>
      <c r="G24" s="33"/>
      <c r="H24" s="39" t="s">
        <v>49</v>
      </c>
      <c r="I24" s="49" t="n">
        <f aca="false">I20/10^4*I15*10</f>
        <v>1121.137</v>
      </c>
      <c r="J24" s="33" t="s">
        <v>18</v>
      </c>
      <c r="K24" s="41"/>
      <c r="L24" s="9"/>
      <c r="M24" s="33"/>
    </row>
    <row r="25" customFormat="false" ht="6.6" hidden="false" customHeight="true" outlineLevel="0" collapsed="false">
      <c r="A25" s="6"/>
      <c r="B25" s="45"/>
      <c r="C25" s="46"/>
      <c r="D25" s="46"/>
      <c r="E25" s="46"/>
      <c r="F25" s="46"/>
      <c r="G25" s="47"/>
      <c r="H25" s="47"/>
      <c r="I25" s="46"/>
      <c r="J25" s="46"/>
      <c r="K25" s="48"/>
      <c r="L25" s="9"/>
      <c r="M25" s="33"/>
    </row>
    <row r="26" customFormat="false" ht="15" hidden="false" customHeight="false" outlineLevel="0" collapsed="false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9"/>
      <c r="M26" s="33"/>
    </row>
    <row r="27" customFormat="false" ht="15" hidden="false" customHeight="false" outlineLevel="0" collapsed="false">
      <c r="A27" s="6"/>
      <c r="B27" s="7"/>
      <c r="C27" s="12" t="s">
        <v>50</v>
      </c>
      <c r="D27" s="7"/>
      <c r="E27" s="7"/>
      <c r="F27" s="7"/>
      <c r="G27" s="7"/>
      <c r="H27" s="7"/>
      <c r="I27" s="7"/>
      <c r="J27" s="7"/>
      <c r="K27" s="7"/>
      <c r="L27" s="9"/>
      <c r="M27" s="33"/>
    </row>
    <row r="28" customFormat="false" ht="6.6" hidden="false" customHeight="true" outlineLevel="0" collapsed="false">
      <c r="A28" s="6"/>
      <c r="B28" s="34"/>
      <c r="C28" s="35"/>
      <c r="D28" s="35"/>
      <c r="E28" s="35"/>
      <c r="F28" s="35"/>
      <c r="G28" s="36"/>
      <c r="H28" s="36"/>
      <c r="I28" s="35"/>
      <c r="J28" s="35"/>
      <c r="K28" s="37"/>
      <c r="L28" s="9"/>
      <c r="M28" s="33"/>
    </row>
    <row r="29" customFormat="false" ht="15" hidden="false" customHeight="false" outlineLevel="0" collapsed="false">
      <c r="A29" s="6"/>
      <c r="B29" s="38"/>
      <c r="C29" s="33"/>
      <c r="D29" s="33"/>
      <c r="E29" s="33"/>
      <c r="F29" s="33"/>
      <c r="G29" s="33"/>
      <c r="H29" s="33"/>
      <c r="I29" s="33"/>
      <c r="J29" s="33"/>
      <c r="K29" s="41"/>
      <c r="L29" s="9"/>
      <c r="M29" s="33"/>
    </row>
    <row r="30" customFormat="false" ht="15" hidden="false" customHeight="false" outlineLevel="0" collapsed="false">
      <c r="A30" s="6"/>
      <c r="B30" s="38"/>
      <c r="C30" s="33"/>
      <c r="D30" s="33"/>
      <c r="E30" s="33"/>
      <c r="F30" s="33"/>
      <c r="G30" s="33"/>
      <c r="H30" s="33"/>
      <c r="I30" s="33"/>
      <c r="J30" s="33"/>
      <c r="K30" s="41"/>
      <c r="L30" s="9"/>
      <c r="M30" s="33"/>
    </row>
    <row r="31" customFormat="false" ht="15" hidden="false" customHeight="false" outlineLevel="0" collapsed="false">
      <c r="A31" s="6"/>
      <c r="B31" s="38"/>
      <c r="C31" s="33"/>
      <c r="D31" s="33"/>
      <c r="E31" s="33"/>
      <c r="F31" s="33"/>
      <c r="G31" s="33"/>
      <c r="H31" s="33"/>
      <c r="I31" s="33"/>
      <c r="J31" s="33"/>
      <c r="K31" s="41"/>
      <c r="L31" s="9"/>
      <c r="M31" s="33"/>
    </row>
    <row r="32" customFormat="false" ht="15" hidden="false" customHeight="false" outlineLevel="0" collapsed="false">
      <c r="A32" s="6"/>
      <c r="B32" s="38"/>
      <c r="C32" s="33"/>
      <c r="D32" s="33"/>
      <c r="E32" s="33"/>
      <c r="F32" s="33"/>
      <c r="G32" s="33"/>
      <c r="H32" s="33"/>
      <c r="I32" s="33"/>
      <c r="J32" s="33"/>
      <c r="K32" s="41"/>
      <c r="L32" s="9"/>
      <c r="M32" s="33"/>
    </row>
    <row r="33" customFormat="false" ht="15" hidden="false" customHeight="false" outlineLevel="0" collapsed="false">
      <c r="A33" s="6"/>
      <c r="B33" s="38"/>
      <c r="C33" s="33"/>
      <c r="D33" s="33"/>
      <c r="E33" s="33"/>
      <c r="F33" s="33"/>
      <c r="G33" s="33"/>
      <c r="H33" s="33"/>
      <c r="I33" s="33"/>
      <c r="J33" s="33"/>
      <c r="K33" s="41"/>
      <c r="L33" s="9"/>
      <c r="M33" s="33"/>
    </row>
    <row r="34" customFormat="false" ht="15" hidden="false" customHeight="false" outlineLevel="0" collapsed="false">
      <c r="A34" s="6"/>
      <c r="B34" s="38"/>
      <c r="C34" s="33"/>
      <c r="D34" s="33"/>
      <c r="E34" s="33"/>
      <c r="F34" s="33"/>
      <c r="G34" s="33"/>
      <c r="H34" s="33"/>
      <c r="I34" s="33"/>
      <c r="J34" s="33"/>
      <c r="K34" s="41"/>
      <c r="L34" s="9"/>
      <c r="M34" s="33"/>
    </row>
    <row r="35" customFormat="false" ht="15" hidden="false" customHeight="false" outlineLevel="0" collapsed="false">
      <c r="A35" s="6"/>
      <c r="B35" s="38"/>
      <c r="C35" s="33"/>
      <c r="D35" s="33"/>
      <c r="E35" s="33"/>
      <c r="F35" s="33"/>
      <c r="G35" s="33"/>
      <c r="H35" s="33"/>
      <c r="I35" s="33"/>
      <c r="J35" s="33"/>
      <c r="K35" s="41"/>
      <c r="L35" s="9"/>
      <c r="M35" s="33"/>
    </row>
    <row r="36" customFormat="false" ht="15" hidden="false" customHeight="false" outlineLevel="0" collapsed="false">
      <c r="A36" s="6"/>
      <c r="B36" s="38"/>
      <c r="C36" s="33"/>
      <c r="D36" s="33"/>
      <c r="E36" s="33"/>
      <c r="F36" s="33"/>
      <c r="G36" s="33"/>
      <c r="H36" s="33"/>
      <c r="I36" s="33"/>
      <c r="J36" s="33"/>
      <c r="K36" s="41"/>
      <c r="L36" s="9"/>
      <c r="M36" s="33"/>
    </row>
    <row r="37" customFormat="false" ht="15" hidden="false" customHeight="false" outlineLevel="0" collapsed="false">
      <c r="A37" s="6"/>
      <c r="B37" s="38"/>
      <c r="C37" s="33"/>
      <c r="D37" s="33"/>
      <c r="E37" s="33"/>
      <c r="F37" s="33"/>
      <c r="G37" s="33"/>
      <c r="H37" s="33"/>
      <c r="I37" s="33"/>
      <c r="J37" s="33"/>
      <c r="K37" s="41"/>
      <c r="L37" s="9"/>
      <c r="M37" s="33"/>
    </row>
    <row r="38" customFormat="false" ht="15" hidden="false" customHeight="false" outlineLevel="0" collapsed="false">
      <c r="A38" s="6"/>
      <c r="B38" s="38"/>
      <c r="C38" s="33"/>
      <c r="D38" s="33"/>
      <c r="E38" s="33"/>
      <c r="F38" s="33"/>
      <c r="G38" s="33"/>
      <c r="H38" s="33"/>
      <c r="I38" s="33"/>
      <c r="J38" s="33"/>
      <c r="K38" s="41"/>
      <c r="L38" s="9"/>
      <c r="M38" s="33"/>
    </row>
    <row r="39" customFormat="false" ht="15" hidden="false" customHeight="false" outlineLevel="0" collapsed="false">
      <c r="A39" s="6"/>
      <c r="B39" s="38"/>
      <c r="C39" s="33"/>
      <c r="D39" s="33"/>
      <c r="E39" s="33"/>
      <c r="F39" s="33"/>
      <c r="G39" s="33"/>
      <c r="H39" s="33"/>
      <c r="I39" s="33"/>
      <c r="J39" s="33"/>
      <c r="K39" s="41"/>
      <c r="L39" s="9"/>
      <c r="M39" s="33"/>
    </row>
    <row r="40" customFormat="false" ht="15" hidden="false" customHeight="false" outlineLevel="0" collapsed="false">
      <c r="A40" s="6"/>
      <c r="B40" s="38"/>
      <c r="C40" s="33"/>
      <c r="D40" s="33"/>
      <c r="E40" s="33"/>
      <c r="F40" s="33"/>
      <c r="G40" s="33"/>
      <c r="H40" s="33"/>
      <c r="I40" s="33"/>
      <c r="J40" s="33"/>
      <c r="K40" s="41"/>
      <c r="L40" s="9"/>
      <c r="M40" s="33"/>
    </row>
    <row r="41" customFormat="false" ht="15" hidden="false" customHeight="false" outlineLevel="0" collapsed="false">
      <c r="A41" s="6"/>
      <c r="B41" s="38"/>
      <c r="C41" s="33"/>
      <c r="D41" s="33"/>
      <c r="E41" s="33"/>
      <c r="F41" s="33"/>
      <c r="G41" s="33"/>
      <c r="H41" s="33"/>
      <c r="I41" s="33"/>
      <c r="J41" s="33"/>
      <c r="K41" s="41"/>
      <c r="L41" s="9"/>
      <c r="M41" s="33"/>
    </row>
    <row r="42" customFormat="false" ht="15" hidden="false" customHeight="false" outlineLevel="0" collapsed="false">
      <c r="A42" s="6"/>
      <c r="B42" s="38"/>
      <c r="C42" s="33"/>
      <c r="D42" s="33"/>
      <c r="E42" s="33"/>
      <c r="F42" s="33"/>
      <c r="G42" s="33"/>
      <c r="H42" s="33"/>
      <c r="I42" s="33"/>
      <c r="J42" s="33"/>
      <c r="K42" s="41"/>
      <c r="L42" s="9"/>
      <c r="M42" s="33"/>
    </row>
    <row r="43" customFormat="false" ht="15" hidden="false" customHeight="false" outlineLevel="0" collapsed="false">
      <c r="A43" s="6"/>
      <c r="B43" s="38"/>
      <c r="C43" s="33"/>
      <c r="D43" s="33"/>
      <c r="E43" s="33"/>
      <c r="F43" s="33"/>
      <c r="G43" s="33"/>
      <c r="H43" s="33"/>
      <c r="I43" s="33"/>
      <c r="J43" s="33"/>
      <c r="K43" s="41"/>
      <c r="L43" s="9"/>
      <c r="M43" s="33"/>
    </row>
    <row r="44" customFormat="false" ht="15" hidden="false" customHeight="false" outlineLevel="0" collapsed="false">
      <c r="A44" s="6"/>
      <c r="B44" s="38"/>
      <c r="C44" s="33"/>
      <c r="D44" s="33"/>
      <c r="E44" s="33"/>
      <c r="F44" s="33"/>
      <c r="G44" s="33"/>
      <c r="H44" s="33"/>
      <c r="I44" s="33"/>
      <c r="J44" s="33"/>
      <c r="K44" s="41"/>
      <c r="L44" s="9"/>
      <c r="M44" s="33"/>
    </row>
    <row r="45" customFormat="false" ht="15" hidden="false" customHeight="false" outlineLevel="0" collapsed="false">
      <c r="A45" s="6"/>
      <c r="B45" s="38"/>
      <c r="C45" s="33"/>
      <c r="D45" s="33"/>
      <c r="E45" s="33"/>
      <c r="F45" s="33"/>
      <c r="G45" s="33"/>
      <c r="H45" s="33"/>
      <c r="I45" s="33"/>
      <c r="J45" s="33"/>
      <c r="K45" s="41"/>
      <c r="L45" s="9"/>
      <c r="M45" s="33"/>
    </row>
    <row r="46" customFormat="false" ht="15" hidden="false" customHeight="false" outlineLevel="0" collapsed="false">
      <c r="A46" s="6"/>
      <c r="B46" s="38"/>
      <c r="C46" s="33"/>
      <c r="D46" s="33"/>
      <c r="E46" s="33"/>
      <c r="F46" s="33"/>
      <c r="G46" s="33"/>
      <c r="H46" s="33"/>
      <c r="I46" s="33"/>
      <c r="J46" s="33"/>
      <c r="K46" s="41"/>
      <c r="L46" s="9"/>
      <c r="M46" s="33"/>
    </row>
    <row r="47" customFormat="false" ht="15" hidden="false" customHeight="false" outlineLevel="0" collapsed="false">
      <c r="A47" s="6"/>
      <c r="B47" s="18"/>
      <c r="C47" s="19"/>
      <c r="D47" s="19"/>
      <c r="E47" s="19"/>
      <c r="F47" s="19"/>
      <c r="G47" s="19"/>
      <c r="H47" s="19"/>
      <c r="I47" s="19"/>
      <c r="J47" s="19"/>
      <c r="K47" s="22"/>
      <c r="L47" s="9"/>
      <c r="M47" s="19"/>
    </row>
    <row r="48" customFormat="false" ht="15" hidden="false" customHeight="false" outlineLevel="0" collapsed="false">
      <c r="A48" s="6"/>
      <c r="B48" s="18"/>
      <c r="C48" s="19"/>
      <c r="D48" s="19"/>
      <c r="E48" s="19"/>
      <c r="F48" s="19"/>
      <c r="G48" s="19"/>
      <c r="H48" s="19"/>
      <c r="I48" s="19"/>
      <c r="J48" s="19"/>
      <c r="K48" s="22"/>
      <c r="L48" s="9"/>
      <c r="M48" s="19"/>
    </row>
    <row r="49" customFormat="false" ht="6.6" hidden="false" customHeight="true" outlineLevel="0" collapsed="false">
      <c r="A49" s="6"/>
      <c r="B49" s="45"/>
      <c r="C49" s="46"/>
      <c r="D49" s="46"/>
      <c r="E49" s="46"/>
      <c r="F49" s="46"/>
      <c r="G49" s="47"/>
      <c r="H49" s="47"/>
      <c r="I49" s="46"/>
      <c r="J49" s="46"/>
      <c r="K49" s="48"/>
      <c r="L49" s="9"/>
      <c r="M49" s="33"/>
    </row>
    <row r="50" customFormat="false" ht="15" hidden="false" customHeight="false" outlineLevel="0" collapsed="false">
      <c r="A50" s="29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2"/>
      <c r="M50" s="19"/>
    </row>
  </sheetData>
  <sheetProtection sheet="false"/>
  <mergeCells count="1">
    <mergeCell ref="C2:J3"/>
  </mergeCells>
  <conditionalFormatting sqref="I7">
    <cfRule type="cellIs" priority="2" operator="lessThanOrEqual" aboveAverage="0" equalAverage="0" bottom="0" percent="0" rank="0" text="" dxfId="0">
      <formula>0</formula>
    </cfRule>
  </conditionalFormatting>
  <conditionalFormatting sqref="I9">
    <cfRule type="cellIs" priority="3" operator="lessThanOrEqual" aboveAverage="0" equalAverage="0" bottom="0" percent="0" rank="0" text="" dxfId="1">
      <formula>0</formula>
    </cfRule>
  </conditionalFormatting>
  <conditionalFormatting sqref="I11">
    <cfRule type="cellIs" priority="4" operator="lessThanOrEqual" aboveAverage="0" equalAverage="0" bottom="0" percent="0" rank="0" text="" dxfId="2">
      <formula>0</formula>
    </cfRule>
  </conditionalFormatting>
  <conditionalFormatting sqref="I13">
    <cfRule type="cellIs" priority="5" operator="lessThanOrEqual" aboveAverage="0" equalAverage="0" bottom="0" percent="0" rank="0" text="" dxfId="3">
      <formula>0</formula>
    </cfRule>
  </conditionalFormatting>
  <conditionalFormatting sqref="I15">
    <cfRule type="cellIs" priority="6" operator="lessThanOrEqual" aboveAverage="0" equalAverage="0" bottom="0" percent="0" rank="0" text="" dxfId="4">
      <formula>0</formula>
    </cfRule>
  </conditionalFormatting>
  <dataValidations count="1">
    <dataValidation allowBlank="true" error="Bitte geben Sie einen Wert größer als 0 ein!" errorTitle="Falsche Eingabe!" operator="greaterThan" promptTitle="Falsche Eingabe!" showDropDown="false" showErrorMessage="true" showInputMessage="true" sqref="I7 I9 I11 I13" type="whole">
      <formula1>0</formula1>
      <formula2>0</formula2>
    </dataValidation>
  </dataValidations>
  <printOptions headings="false" gridLines="false" gridLinesSet="true" horizontalCentered="tru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I8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3" hidden="false" style="0" width="15.7142857142857" collapsed="true"/>
    <col min="4" max="4" hidden="false" style="0" width="3.41836734693878" collapsed="true"/>
    <col min="5" max="8" hidden="false" style="0" width="15.7142857142857" collapsed="true"/>
    <col min="9" max="1025" hidden="false" style="0" width="9.14285714285714" collapsed="true"/>
  </cols>
  <sheetData>
    <row r="2" customFormat="false" ht="15" hidden="false" customHeight="false" outlineLevel="0" collapsed="false">
      <c r="B2" s="50" t="s">
        <v>51</v>
      </c>
      <c r="C2" s="50"/>
      <c r="D2" s="50"/>
      <c r="E2" s="50"/>
      <c r="F2" s="50"/>
      <c r="G2" s="50"/>
      <c r="H2"/>
    </row>
    <row r="3" customFormat="false" ht="15" hidden="false" customHeight="false" outlineLevel="0" collapsed="false">
      <c r="B3" s="50"/>
      <c r="C3" s="50"/>
      <c r="D3" s="50"/>
      <c r="E3" s="50"/>
      <c r="F3" s="50"/>
      <c r="G3" s="50"/>
    </row>
    <row r="5" customFormat="false" ht="45" hidden="false" customHeight="false" outlineLevel="0" collapsed="false">
      <c r="A5" s="51" t="s">
        <v>52</v>
      </c>
      <c r="B5" s="51" t="s">
        <v>53</v>
      </c>
      <c r="C5" s="51" t="s">
        <v>54</v>
      </c>
      <c r="D5" s="52"/>
      <c r="E5" s="51" t="s">
        <v>55</v>
      </c>
      <c r="F5" s="53" t="s">
        <v>56</v>
      </c>
      <c r="G5" s="53" t="s">
        <v>57</v>
      </c>
    </row>
    <row r="6" customFormat="false" ht="15" hidden="false" customHeight="false" outlineLevel="0" collapsed="false">
      <c r="A6" s="54" t="s">
        <v>4</v>
      </c>
      <c r="B6" s="54" t="s">
        <v>4</v>
      </c>
      <c r="C6" s="54" t="s">
        <v>4</v>
      </c>
      <c r="D6" s="52"/>
      <c r="E6" s="54" t="s">
        <v>18</v>
      </c>
      <c r="F6" s="54" t="s">
        <v>7</v>
      </c>
      <c r="G6" s="54" t="s">
        <v>7</v>
      </c>
    </row>
    <row r="7" customFormat="false" ht="15" hidden="false" customHeight="false" outlineLevel="0" collapsed="false">
      <c r="A7" s="55" t="n">
        <f aca="false">Ergebnisse!F13</f>
        <v>2</v>
      </c>
      <c r="B7" s="55" t="n">
        <f aca="false">Ergebnisse!F17</f>
        <v>6.5</v>
      </c>
      <c r="C7" s="55" t="n">
        <f aca="false">Ergebnisse!F7</f>
        <v>14</v>
      </c>
      <c r="D7" s="52"/>
      <c r="E7" s="55" t="n">
        <f aca="false">Ergebnisse!F19</f>
        <v>43000</v>
      </c>
      <c r="F7" s="55" t="n">
        <f aca="false">Ergebnisse!F11</f>
        <v>20000</v>
      </c>
      <c r="G7" s="55" t="n">
        <f aca="false">Ergebnisse!F15</f>
        <v>20000</v>
      </c>
    </row>
    <row r="8" customFormat="false" ht="15" hidden="false" customHeight="false" outlineLevel="0" collapsed="false">
      <c r="D8" s="19"/>
    </row>
    <row r="9" customFormat="false" ht="15" hidden="false" customHeight="false" outlineLevel="0" collapsed="false">
      <c r="A9" s="56" t="s">
        <v>58</v>
      </c>
      <c r="B9" s="56" t="s">
        <v>59</v>
      </c>
      <c r="C9" s="56" t="s">
        <v>60</v>
      </c>
      <c r="D9" s="57"/>
      <c r="E9" s="56" t="s">
        <v>61</v>
      </c>
      <c r="F9" s="56" t="s">
        <v>62</v>
      </c>
      <c r="G9" s="56" t="s">
        <v>63</v>
      </c>
      <c r="H9" s="56" t="s">
        <v>64</v>
      </c>
    </row>
    <row r="10" customFormat="false" ht="15" hidden="false" customHeight="false" outlineLevel="0" collapsed="false">
      <c r="A10" s="54" t="s">
        <v>4</v>
      </c>
      <c r="B10" s="54" t="s">
        <v>4</v>
      </c>
      <c r="C10" s="54" t="s">
        <v>4</v>
      </c>
      <c r="D10" s="58"/>
      <c r="E10" s="54" t="s">
        <v>22</v>
      </c>
      <c r="F10" s="54" t="s">
        <v>22</v>
      </c>
      <c r="G10" s="54" t="s">
        <v>22</v>
      </c>
      <c r="H10" s="54" t="s">
        <v>22</v>
      </c>
    </row>
    <row r="11" customFormat="false" ht="15" hidden="false" customHeight="false" outlineLevel="0" collapsed="false">
      <c r="A11" s="59" t="n">
        <v>0</v>
      </c>
      <c r="B11" s="59" t="n">
        <f aca="false">(A11/$C$7)</f>
        <v>0</v>
      </c>
      <c r="C11" s="59" t="n">
        <f aca="false">($C$7-A11)/$C$7</f>
        <v>1</v>
      </c>
      <c r="D11" s="58"/>
      <c r="E11" s="60" t="n">
        <f aca="false">((B11*C11)*$E$7*$C$7^2)/2</f>
        <v>0</v>
      </c>
      <c r="F11" s="60" t="n">
        <f aca="false">IF($A$7&gt;$C$7,,IF(A11&lt;$A$7,B11*($C$7-$A$7)*$F$7,C11*$A$7*$F$7))</f>
        <v>0</v>
      </c>
      <c r="G11" s="60" t="n">
        <f aca="false">IF($B$7&gt;$C$7,,IF(A11&lt;$B$7,B11*($C$7-$B$7)*$G$7,C11*$B$7*$G$7))</f>
        <v>0</v>
      </c>
      <c r="H11" s="60" t="n">
        <f aca="false">SUM(E11:G11)</f>
        <v>0</v>
      </c>
      <c r="I11" s="61" t="n">
        <f aca="false">A11</f>
        <v>0</v>
      </c>
    </row>
    <row r="12" customFormat="false" ht="15" hidden="false" customHeight="false" outlineLevel="0" collapsed="false">
      <c r="A12" s="59" t="n">
        <f aca="false">IF($C$7=3.5,A11+0.05,IF($C$7=7,A11+0.1,IF($C$7=10.5,A11+0.15,IF($C$7=14,A11+0.2))))</f>
        <v>0.2</v>
      </c>
      <c r="B12" s="59" t="n">
        <f aca="false">(A12/$C$7)</f>
        <v>0.0142857142857143</v>
      </c>
      <c r="C12" s="59" t="n">
        <f aca="false">($C$7-A12)/$C$7</f>
        <v>0.985714285714286</v>
      </c>
      <c r="D12" s="58"/>
      <c r="E12" s="60" t="n">
        <f aca="false">((B12*C12)*$E$7*$C$7^2)/2</f>
        <v>59340</v>
      </c>
      <c r="F12" s="60" t="n">
        <f aca="false">IF($A$7&gt;$C$7,,IF(A12&lt;$A$7,B12*($C$7-$A$7)*$F$7,C12*$A$7*$F$7))</f>
        <v>3428.57142857143</v>
      </c>
      <c r="G12" s="60" t="n">
        <f aca="false">IF($B$7&gt;$C$7,,IF(A12&lt;$B$7,B12*($C$7-$B$7)*$G$7,C12*$B$7*$G$7))</f>
        <v>2142.85714285714</v>
      </c>
      <c r="H12" s="60" t="n">
        <f aca="false">SUM(E12:G12)</f>
        <v>64911.4285714286</v>
      </c>
      <c r="I12" s="61" t="n">
        <f aca="false">A12</f>
        <v>0.2</v>
      </c>
    </row>
    <row r="13" customFormat="false" ht="15" hidden="false" customHeight="false" outlineLevel="0" collapsed="false">
      <c r="A13" s="59" t="n">
        <f aca="false">IF($C$7=3.5,A12+0.05,IF($C$7=7,A12+0.1,IF($C$7=10.5,A12+0.15,IF($C$7=14,A12+0.2))))</f>
        <v>0.4</v>
      </c>
      <c r="B13" s="59" t="n">
        <f aca="false">(A13/$C$7)</f>
        <v>0.0285714285714286</v>
      </c>
      <c r="C13" s="59" t="n">
        <f aca="false">($C$7-A13)/$C$7</f>
        <v>0.971428571428571</v>
      </c>
      <c r="D13" s="58"/>
      <c r="E13" s="60" t="n">
        <f aca="false">((B13*C13)*$E$7*$C$7^2)/2</f>
        <v>116960</v>
      </c>
      <c r="F13" s="60" t="n">
        <f aca="false">IF($A$7&gt;$C$7,,IF(A13&lt;$A$7,B13*($C$7-$A$7)*$F$7,C13*$A$7*$F$7))</f>
        <v>6857.14285714286</v>
      </c>
      <c r="G13" s="60" t="n">
        <f aca="false">IF($B$7&gt;$C$7,,IF(A13&lt;$B$7,B13*($C$7-$B$7)*$G$7,C13*$B$7*$G$7))</f>
        <v>4285.71428571429</v>
      </c>
      <c r="H13" s="60" t="n">
        <f aca="false">SUM(E13:G13)</f>
        <v>128102.857142857</v>
      </c>
      <c r="I13" s="61" t="n">
        <f aca="false">A13</f>
        <v>0.4</v>
      </c>
    </row>
    <row r="14" customFormat="false" ht="15" hidden="false" customHeight="false" outlineLevel="0" collapsed="false">
      <c r="A14" s="59" t="n">
        <f aca="false">IF($C$7=3.5,A13+0.05,IF($C$7=7,A13+0.1,IF($C$7=10.5,A13+0.15,IF($C$7=14,A13+0.2))))</f>
        <v>0.6</v>
      </c>
      <c r="B14" s="59" t="n">
        <f aca="false">(A14/$C$7)</f>
        <v>0.0428571428571429</v>
      </c>
      <c r="C14" s="59" t="n">
        <f aca="false">($C$7-A14)/$C$7</f>
        <v>0.957142857142857</v>
      </c>
      <c r="D14" s="58"/>
      <c r="E14" s="60" t="n">
        <f aca="false">((B14*C14)*$E$7*$C$7^2)/2</f>
        <v>172860</v>
      </c>
      <c r="F14" s="60" t="n">
        <f aca="false">IF($A$7&gt;$C$7,,IF(A14&lt;$A$7,B14*($C$7-$A$7)*$F$7,C14*$A$7*$F$7))</f>
        <v>10285.7142857143</v>
      </c>
      <c r="G14" s="60" t="n">
        <f aca="false">IF($B$7&gt;$C$7,,IF(A14&lt;$B$7,B14*($C$7-$B$7)*$G$7,C14*$B$7*$G$7))</f>
        <v>6428.57142857143</v>
      </c>
      <c r="H14" s="60" t="n">
        <f aca="false">SUM(E14:G14)</f>
        <v>189574.285714286</v>
      </c>
      <c r="I14" s="61" t="n">
        <f aca="false">A14</f>
        <v>0.6</v>
      </c>
    </row>
    <row r="15" customFormat="false" ht="15" hidden="false" customHeight="false" outlineLevel="0" collapsed="false">
      <c r="A15" s="59" t="n">
        <f aca="false">IF($C$7=3.5,A14+0.05,IF($C$7=7,A14+0.1,IF($C$7=10.5,A14+0.15,IF($C$7=14,A14+0.2))))</f>
        <v>0.8</v>
      </c>
      <c r="B15" s="59" t="n">
        <f aca="false">(A15/$C$7)</f>
        <v>0.0571428571428571</v>
      </c>
      <c r="C15" s="59" t="n">
        <f aca="false">($C$7-A15)/$C$7</f>
        <v>0.942857142857143</v>
      </c>
      <c r="D15" s="58"/>
      <c r="E15" s="60" t="n">
        <f aca="false">((B15*C15)*$E$7*$C$7^2)/2</f>
        <v>227040</v>
      </c>
      <c r="F15" s="60" t="n">
        <f aca="false">IF($A$7&gt;$C$7,,IF(A15&lt;$A$7,B15*($C$7-$A$7)*$F$7,C15*$A$7*$F$7))</f>
        <v>13714.2857142857</v>
      </c>
      <c r="G15" s="60" t="n">
        <f aca="false">IF($B$7&gt;$C$7,,IF(A15&lt;$B$7,B15*($C$7-$B$7)*$G$7,C15*$B$7*$G$7))</f>
        <v>8571.42857142857</v>
      </c>
      <c r="H15" s="60" t="n">
        <f aca="false">SUM(E15:G15)</f>
        <v>249325.714285714</v>
      </c>
      <c r="I15" s="61" t="n">
        <f aca="false">A15</f>
        <v>0.8</v>
      </c>
    </row>
    <row r="16" customFormat="false" ht="15" hidden="false" customHeight="false" outlineLevel="0" collapsed="false">
      <c r="A16" s="59" t="n">
        <f aca="false">IF($C$7=3.5,A15+0.05,IF($C$7=7,A15+0.1,IF($C$7=10.5,A15+0.15,IF($C$7=14,A15+0.2))))</f>
        <v>1</v>
      </c>
      <c r="B16" s="59" t="n">
        <f aca="false">(A16/$C$7)</f>
        <v>0.0714285714285714</v>
      </c>
      <c r="C16" s="59" t="n">
        <f aca="false">($C$7-A16)/$C$7</f>
        <v>0.928571428571429</v>
      </c>
      <c r="D16" s="58"/>
      <c r="E16" s="60" t="n">
        <f aca="false">((B16*C16)*$E$7*$C$7^2)/2</f>
        <v>279500</v>
      </c>
      <c r="F16" s="60" t="n">
        <f aca="false">IF($A$7&gt;$C$7,,IF(A16&lt;$A$7,B16*($C$7-$A$7)*$F$7,C16*$A$7*$F$7))</f>
        <v>17142.8571428571</v>
      </c>
      <c r="G16" s="60" t="n">
        <f aca="false">IF($B$7&gt;$C$7,,IF(A16&lt;$B$7,B16*($C$7-$B$7)*$G$7,C16*$B$7*$G$7))</f>
        <v>10714.2857142857</v>
      </c>
      <c r="H16" s="60" t="n">
        <f aca="false">SUM(E16:G16)</f>
        <v>307357.142857143</v>
      </c>
      <c r="I16" s="61" t="n">
        <f aca="false">A16</f>
        <v>1</v>
      </c>
    </row>
    <row r="17" customFormat="false" ht="15" hidden="false" customHeight="false" outlineLevel="0" collapsed="false">
      <c r="A17" s="59" t="n">
        <f aca="false">IF($C$7=3.5,A16+0.05,IF($C$7=7,A16+0.1,IF($C$7=10.5,A16+0.15,IF($C$7=14,A16+0.2))))</f>
        <v>1.2</v>
      </c>
      <c r="B17" s="59" t="n">
        <f aca="false">(A17/$C$7)</f>
        <v>0.0857142857142857</v>
      </c>
      <c r="C17" s="59" t="n">
        <f aca="false">($C$7-A17)/$C$7</f>
        <v>0.914285714285714</v>
      </c>
      <c r="D17" s="58"/>
      <c r="E17" s="60" t="n">
        <f aca="false">((B17*C17)*$E$7*$C$7^2)/2</f>
        <v>330240</v>
      </c>
      <c r="F17" s="60" t="n">
        <f aca="false">IF($A$7&gt;$C$7,,IF(A17&lt;$A$7,B17*($C$7-$A$7)*$F$7,C17*$A$7*$F$7))</f>
        <v>20571.4285714286</v>
      </c>
      <c r="G17" s="60" t="n">
        <f aca="false">IF($B$7&gt;$C$7,,IF(A17&lt;$B$7,B17*($C$7-$B$7)*$G$7,C17*$B$7*$G$7))</f>
        <v>12857.1428571429</v>
      </c>
      <c r="H17" s="60" t="n">
        <f aca="false">SUM(E17:G17)</f>
        <v>363668.571428571</v>
      </c>
      <c r="I17" s="61" t="n">
        <f aca="false">A17</f>
        <v>1.2</v>
      </c>
    </row>
    <row r="18" customFormat="false" ht="15" hidden="false" customHeight="false" outlineLevel="0" collapsed="false">
      <c r="A18" s="59" t="n">
        <f aca="false">IF($C$7=3.5,A17+0.05,IF($C$7=7,A17+0.1,IF($C$7=10.5,A17+0.15,IF($C$7=14,A17+0.2))))</f>
        <v>1.4</v>
      </c>
      <c r="B18" s="59" t="n">
        <f aca="false">(A18/$C$7)</f>
        <v>0.1</v>
      </c>
      <c r="C18" s="59" t="n">
        <f aca="false">($C$7-A18)/$C$7</f>
        <v>0.9</v>
      </c>
      <c r="D18" s="58"/>
      <c r="E18" s="60" t="n">
        <f aca="false">((B18*C18)*$E$7*$C$7^2)/2</f>
        <v>379260</v>
      </c>
      <c r="F18" s="60" t="n">
        <f aca="false">IF($A$7&gt;$C$7,,IF(A18&lt;$A$7,B18*($C$7-$A$7)*$F$7,C18*$A$7*$F$7))</f>
        <v>24000</v>
      </c>
      <c r="G18" s="60" t="n">
        <f aca="false">IF($B$7&gt;$C$7,,IF(A18&lt;$B$7,B18*($C$7-$B$7)*$G$7,C18*$B$7*$G$7))</f>
        <v>15000</v>
      </c>
      <c r="H18" s="60" t="n">
        <f aca="false">SUM(E18:G18)</f>
        <v>418260</v>
      </c>
      <c r="I18" s="61" t="n">
        <f aca="false">A18</f>
        <v>1.4</v>
      </c>
    </row>
    <row r="19" customFormat="false" ht="15" hidden="false" customHeight="false" outlineLevel="0" collapsed="false">
      <c r="A19" s="59" t="n">
        <f aca="false">IF($C$7=3.5,A18+0.05,IF($C$7=7,A18+0.1,IF($C$7=10.5,A18+0.15,IF($C$7=14,A18+0.2))))</f>
        <v>1.6</v>
      </c>
      <c r="B19" s="59" t="n">
        <f aca="false">(A19/$C$7)</f>
        <v>0.114285714285714</v>
      </c>
      <c r="C19" s="59" t="n">
        <f aca="false">($C$7-A19)/$C$7</f>
        <v>0.885714285714286</v>
      </c>
      <c r="D19" s="58"/>
      <c r="E19" s="60" t="n">
        <f aca="false">((B19*C19)*$E$7*$C$7^2)/2</f>
        <v>426560</v>
      </c>
      <c r="F19" s="60" t="n">
        <f aca="false">IF($A$7&gt;$C$7,,IF(A19&lt;$A$7,B19*($C$7-$A$7)*$F$7,C19*$A$7*$F$7))</f>
        <v>27428.5714285714</v>
      </c>
      <c r="G19" s="60" t="n">
        <f aca="false">IF($B$7&gt;$C$7,,IF(A19&lt;$B$7,B19*($C$7-$B$7)*$G$7,C19*$B$7*$G$7))</f>
        <v>17142.8571428571</v>
      </c>
      <c r="H19" s="60" t="n">
        <f aca="false">SUM(E19:G19)</f>
        <v>471131.428571429</v>
      </c>
      <c r="I19" s="61" t="n">
        <f aca="false">A19</f>
        <v>1.6</v>
      </c>
    </row>
    <row r="20" customFormat="false" ht="15" hidden="false" customHeight="false" outlineLevel="0" collapsed="false">
      <c r="A20" s="59" t="n">
        <f aca="false">IF($C$7=3.5,A19+0.05,IF($C$7=7,A19+0.1,IF($C$7=10.5,A19+0.15,IF($C$7=14,A19+0.2))))</f>
        <v>1.8</v>
      </c>
      <c r="B20" s="59" t="n">
        <f aca="false">(A20/$C$7)</f>
        <v>0.128571428571429</v>
      </c>
      <c r="C20" s="59" t="n">
        <f aca="false">($C$7-A20)/$C$7</f>
        <v>0.871428571428571</v>
      </c>
      <c r="D20" s="58"/>
      <c r="E20" s="60" t="n">
        <f aca="false">((B20*C20)*$E$7*$C$7^2)/2</f>
        <v>472140</v>
      </c>
      <c r="F20" s="60" t="n">
        <f aca="false">IF($A$7&gt;$C$7,,IF(A20&lt;$A$7,B20*($C$7-$A$7)*$F$7,C20*$A$7*$F$7))</f>
        <v>30857.1428571429</v>
      </c>
      <c r="G20" s="60" t="n">
        <f aca="false">IF($B$7&gt;$C$7,,IF(A20&lt;$B$7,B20*($C$7-$B$7)*$G$7,C20*$B$7*$G$7))</f>
        <v>19285.7142857143</v>
      </c>
      <c r="H20" s="60" t="n">
        <f aca="false">SUM(E20:G20)</f>
        <v>522282.857142857</v>
      </c>
      <c r="I20" s="61" t="n">
        <f aca="false">A20</f>
        <v>1.8</v>
      </c>
    </row>
    <row r="21" customFormat="false" ht="15" hidden="false" customHeight="false" outlineLevel="0" collapsed="false">
      <c r="A21" s="59" t="n">
        <f aca="false">IF($C$7=3.5,A20+0.05,IF($C$7=7,A20+0.1,IF($C$7=10.5,A20+0.15,IF($C$7=14,A20+0.2))))</f>
        <v>2</v>
      </c>
      <c r="B21" s="59" t="n">
        <f aca="false">(A21/$C$7)</f>
        <v>0.142857142857143</v>
      </c>
      <c r="C21" s="59" t="n">
        <f aca="false">($C$7-A21)/$C$7</f>
        <v>0.857142857142857</v>
      </c>
      <c r="D21" s="58"/>
      <c r="E21" s="60" t="n">
        <f aca="false">((B21*C21)*$E$7*$C$7^2)/2</f>
        <v>516000</v>
      </c>
      <c r="F21" s="60" t="n">
        <f aca="false">IF($A$7&gt;$C$7,,IF(A21&lt;$A$7,B21*($C$7-$A$7)*$F$7,C21*$A$7*$F$7))</f>
        <v>34285.7142857143</v>
      </c>
      <c r="G21" s="60" t="n">
        <f aca="false">IF($B$7&gt;$C$7,,IF(A21&lt;$B$7,B21*($C$7-$B$7)*$G$7,C21*$B$7*$G$7))</f>
        <v>21428.5714285714</v>
      </c>
      <c r="H21" s="60" t="n">
        <f aca="false">SUM(E21:G21)</f>
        <v>571714.285714286</v>
      </c>
      <c r="I21" s="61" t="n">
        <f aca="false">A21</f>
        <v>2</v>
      </c>
    </row>
    <row r="22" customFormat="false" ht="15" hidden="false" customHeight="false" outlineLevel="0" collapsed="false">
      <c r="A22" s="59" t="n">
        <f aca="false">IF($C$7=3.5,A21+0.05,IF($C$7=7,A21+0.1,IF($C$7=10.5,A21+0.15,IF($C$7=14,A21+0.2))))</f>
        <v>2.2</v>
      </c>
      <c r="B22" s="59" t="n">
        <f aca="false">(A22/$C$7)</f>
        <v>0.157142857142857</v>
      </c>
      <c r="C22" s="59" t="n">
        <f aca="false">($C$7-A22)/$C$7</f>
        <v>0.842857142857143</v>
      </c>
      <c r="D22" s="58"/>
      <c r="E22" s="60" t="n">
        <f aca="false">((B22*C22)*$E$7*$C$7^2)/2</f>
        <v>558140</v>
      </c>
      <c r="F22" s="60" t="n">
        <f aca="false">IF($A$7&gt;$C$7,,IF(A22&lt;$A$7,B22*($C$7-$A$7)*$F$7,C22*$A$7*$F$7))</f>
        <v>33714.2857142857</v>
      </c>
      <c r="G22" s="60" t="n">
        <f aca="false">IF($B$7&gt;$C$7,,IF(A22&lt;$B$7,B22*($C$7-$B$7)*$G$7,C22*$B$7*$G$7))</f>
        <v>23571.4285714286</v>
      </c>
      <c r="H22" s="60" t="n">
        <f aca="false">SUM(E22:G22)</f>
        <v>615425.714285714</v>
      </c>
      <c r="I22" s="61" t="n">
        <f aca="false">A22</f>
        <v>2.2</v>
      </c>
    </row>
    <row r="23" customFormat="false" ht="15" hidden="false" customHeight="false" outlineLevel="0" collapsed="false">
      <c r="A23" s="59" t="n">
        <f aca="false">IF($C$7=3.5,A22+0.05,IF($C$7=7,A22+0.1,IF($C$7=10.5,A22+0.15,IF($C$7=14,A22+0.2))))</f>
        <v>2.4</v>
      </c>
      <c r="B23" s="59" t="n">
        <f aca="false">(A23/$C$7)</f>
        <v>0.171428571428571</v>
      </c>
      <c r="C23" s="59" t="n">
        <f aca="false">($C$7-A23)/$C$7</f>
        <v>0.828571428571429</v>
      </c>
      <c r="D23" s="58"/>
      <c r="E23" s="60" t="n">
        <f aca="false">((B23*C23)*$E$7*$C$7^2)/2</f>
        <v>598560</v>
      </c>
      <c r="F23" s="60" t="n">
        <f aca="false">IF($A$7&gt;$C$7,,IF(A23&lt;$A$7,B23*($C$7-$A$7)*$F$7,C23*$A$7*$F$7))</f>
        <v>33142.8571428571</v>
      </c>
      <c r="G23" s="60" t="n">
        <f aca="false">IF($B$7&gt;$C$7,,IF(A23&lt;$B$7,B23*($C$7-$B$7)*$G$7,C23*$B$7*$G$7))</f>
        <v>25714.2857142857</v>
      </c>
      <c r="H23" s="60" t="n">
        <f aca="false">SUM(E23:G23)</f>
        <v>657417.142857143</v>
      </c>
      <c r="I23" s="61" t="n">
        <f aca="false">A23</f>
        <v>2.4</v>
      </c>
    </row>
    <row r="24" customFormat="false" ht="15" hidden="false" customHeight="false" outlineLevel="0" collapsed="false">
      <c r="A24" s="59" t="n">
        <f aca="false">IF($C$7=3.5,A23+0.05,IF($C$7=7,A23+0.1,IF($C$7=10.5,A23+0.15,IF($C$7=14,A23+0.2))))</f>
        <v>2.6</v>
      </c>
      <c r="B24" s="59" t="n">
        <f aca="false">(A24/$C$7)</f>
        <v>0.185714285714286</v>
      </c>
      <c r="C24" s="59" t="n">
        <f aca="false">($C$7-A24)/$C$7</f>
        <v>0.814285714285714</v>
      </c>
      <c r="D24" s="58"/>
      <c r="E24" s="60" t="n">
        <f aca="false">((B24*C24)*$E$7*$C$7^2)/2</f>
        <v>637260</v>
      </c>
      <c r="F24" s="60" t="n">
        <f aca="false">IF($A$7&gt;$C$7,,IF(A24&lt;$A$7,B24*($C$7-$A$7)*$F$7,C24*$A$7*$F$7))</f>
        <v>32571.4285714286</v>
      </c>
      <c r="G24" s="60" t="n">
        <f aca="false">IF($B$7&gt;$C$7,,IF(A24&lt;$B$7,B24*($C$7-$B$7)*$G$7,C24*$B$7*$G$7))</f>
        <v>27857.1428571429</v>
      </c>
      <c r="H24" s="60" t="n">
        <f aca="false">SUM(E24:G24)</f>
        <v>697688.571428571</v>
      </c>
      <c r="I24" s="61" t="n">
        <f aca="false">A24</f>
        <v>2.6</v>
      </c>
    </row>
    <row r="25" customFormat="false" ht="15" hidden="false" customHeight="false" outlineLevel="0" collapsed="false">
      <c r="A25" s="59" t="n">
        <f aca="false">IF($C$7=3.5,A24+0.05,IF($C$7=7,A24+0.1,IF($C$7=10.5,A24+0.15,IF($C$7=14,A24+0.2))))</f>
        <v>2.8</v>
      </c>
      <c r="B25" s="59" t="n">
        <f aca="false">(A25/$C$7)</f>
        <v>0.2</v>
      </c>
      <c r="C25" s="59" t="n">
        <f aca="false">($C$7-A25)/$C$7</f>
        <v>0.8</v>
      </c>
      <c r="D25" s="58"/>
      <c r="E25" s="60" t="n">
        <f aca="false">((B25*C25)*$E$7*$C$7^2)/2</f>
        <v>674240</v>
      </c>
      <c r="F25" s="60" t="n">
        <f aca="false">IF($A$7&gt;$C$7,,IF(A25&lt;$A$7,B25*($C$7-$A$7)*$F$7,C25*$A$7*$F$7))</f>
        <v>32000</v>
      </c>
      <c r="G25" s="60" t="n">
        <f aca="false">IF($B$7&gt;$C$7,,IF(A25&lt;$B$7,B25*($C$7-$B$7)*$G$7,C25*$B$7*$G$7))</f>
        <v>30000</v>
      </c>
      <c r="H25" s="60" t="n">
        <f aca="false">SUM(E25:G25)</f>
        <v>736240</v>
      </c>
      <c r="I25" s="61" t="n">
        <f aca="false">A25</f>
        <v>2.8</v>
      </c>
    </row>
    <row r="26" customFormat="false" ht="15" hidden="false" customHeight="false" outlineLevel="0" collapsed="false">
      <c r="A26" s="59" t="n">
        <f aca="false">IF($C$7=3.5,A25+0.05,IF($C$7=7,A25+0.1,IF($C$7=10.5,A25+0.15,IF($C$7=14,A25+0.2))))</f>
        <v>3</v>
      </c>
      <c r="B26" s="59" t="n">
        <f aca="false">(A26/$C$7)</f>
        <v>0.214285714285714</v>
      </c>
      <c r="C26" s="59" t="n">
        <f aca="false">($C$7-A26)/$C$7</f>
        <v>0.785714285714286</v>
      </c>
      <c r="D26" s="58"/>
      <c r="E26" s="60" t="n">
        <f aca="false">((B26*C26)*$E$7*$C$7^2)/2</f>
        <v>709500</v>
      </c>
      <c r="F26" s="60" t="n">
        <f aca="false">IF($A$7&gt;$C$7,,IF(A26&lt;$A$7,B26*($C$7-$A$7)*$F$7,C26*$A$7*$F$7))</f>
        <v>31428.5714285714</v>
      </c>
      <c r="G26" s="60" t="n">
        <f aca="false">IF($B$7&gt;$C$7,,IF(A26&lt;$B$7,B26*($C$7-$B$7)*$G$7,C26*$B$7*$G$7))</f>
        <v>32142.8571428571</v>
      </c>
      <c r="H26" s="60" t="n">
        <f aca="false">SUM(E26:G26)</f>
        <v>773071.428571429</v>
      </c>
      <c r="I26" s="61" t="n">
        <f aca="false">A26</f>
        <v>3</v>
      </c>
    </row>
    <row r="27" customFormat="false" ht="15" hidden="false" customHeight="false" outlineLevel="0" collapsed="false">
      <c r="A27" s="59" t="n">
        <f aca="false">IF($C$7=3.5,A26+0.05,IF($C$7=7,A26+0.1,IF($C$7=10.5,A26+0.15,IF($C$7=14,A26+0.2))))</f>
        <v>3.2</v>
      </c>
      <c r="B27" s="59" t="n">
        <f aca="false">(A27/$C$7)</f>
        <v>0.228571428571429</v>
      </c>
      <c r="C27" s="59" t="n">
        <f aca="false">($C$7-A27)/$C$7</f>
        <v>0.771428571428571</v>
      </c>
      <c r="D27" s="58"/>
      <c r="E27" s="60" t="n">
        <f aca="false">((B27*C27)*$E$7*$C$7^2)/2</f>
        <v>743040</v>
      </c>
      <c r="F27" s="60" t="n">
        <f aca="false">IF($A$7&gt;$C$7,,IF(A27&lt;$A$7,B27*($C$7-$A$7)*$F$7,C27*$A$7*$F$7))</f>
        <v>30857.1428571429</v>
      </c>
      <c r="G27" s="60" t="n">
        <f aca="false">IF($B$7&gt;$C$7,,IF(A27&lt;$B$7,B27*($C$7-$B$7)*$G$7,C27*$B$7*$G$7))</f>
        <v>34285.7142857143</v>
      </c>
      <c r="H27" s="60" t="n">
        <f aca="false">SUM(E27:G27)</f>
        <v>808182.857142857</v>
      </c>
      <c r="I27" s="61" t="n">
        <f aca="false">A27</f>
        <v>3.2</v>
      </c>
    </row>
    <row r="28" customFormat="false" ht="15" hidden="false" customHeight="false" outlineLevel="0" collapsed="false">
      <c r="A28" s="59" t="n">
        <f aca="false">IF($C$7=3.5,A27+0.05,IF($C$7=7,A27+0.1,IF($C$7=10.5,A27+0.15,IF($C$7=14,A27+0.2))))</f>
        <v>3.4</v>
      </c>
      <c r="B28" s="59" t="n">
        <f aca="false">(A28/$C$7)</f>
        <v>0.242857142857143</v>
      </c>
      <c r="C28" s="59" t="n">
        <f aca="false">($C$7-A28)/$C$7</f>
        <v>0.757142857142857</v>
      </c>
      <c r="D28" s="58"/>
      <c r="E28" s="60" t="n">
        <f aca="false">((B28*C28)*$E$7*$C$7^2)/2</f>
        <v>774860</v>
      </c>
      <c r="F28" s="60" t="n">
        <f aca="false">IF($A$7&gt;$C$7,,IF(A28&lt;$A$7,B28*($C$7-$A$7)*$F$7,C28*$A$7*$F$7))</f>
        <v>30285.7142857143</v>
      </c>
      <c r="G28" s="60" t="n">
        <f aca="false">IF($B$7&gt;$C$7,,IF(A28&lt;$B$7,B28*($C$7-$B$7)*$G$7,C28*$B$7*$G$7))</f>
        <v>36428.5714285714</v>
      </c>
      <c r="H28" s="60" t="n">
        <f aca="false">SUM(E28:G28)</f>
        <v>841574.285714286</v>
      </c>
      <c r="I28" s="61" t="n">
        <f aca="false">A28</f>
        <v>3.4</v>
      </c>
    </row>
    <row r="29" customFormat="false" ht="15" hidden="false" customHeight="false" outlineLevel="0" collapsed="false">
      <c r="A29" s="59" t="n">
        <f aca="false">IF($C$7=3.5,A28+0.05,IF($C$7=7,A28+0.1,IF($C$7=10.5,A28+0.15,IF($C$7=14,A28+0.2))))</f>
        <v>3.6</v>
      </c>
      <c r="B29" s="59" t="n">
        <f aca="false">(A29/$C$7)</f>
        <v>0.257142857142857</v>
      </c>
      <c r="C29" s="59" t="n">
        <f aca="false">($C$7-A29)/$C$7</f>
        <v>0.742857142857143</v>
      </c>
      <c r="D29" s="58"/>
      <c r="E29" s="60" t="n">
        <f aca="false">((B29*C29)*$E$7*$C$7^2)/2</f>
        <v>804960</v>
      </c>
      <c r="F29" s="60" t="n">
        <f aca="false">IF($A$7&gt;$C$7,,IF(A29&lt;$A$7,B29*($C$7-$A$7)*$F$7,C29*$A$7*$F$7))</f>
        <v>29714.2857142857</v>
      </c>
      <c r="G29" s="60" t="n">
        <f aca="false">IF($B$7&gt;$C$7,,IF(A29&lt;$B$7,B29*($C$7-$B$7)*$G$7,C29*$B$7*$G$7))</f>
        <v>38571.4285714286</v>
      </c>
      <c r="H29" s="60" t="n">
        <f aca="false">SUM(E29:G29)</f>
        <v>873245.714285715</v>
      </c>
      <c r="I29" s="61" t="n">
        <f aca="false">A29</f>
        <v>3.6</v>
      </c>
    </row>
    <row r="30" customFormat="false" ht="15" hidden="false" customHeight="false" outlineLevel="0" collapsed="false">
      <c r="A30" s="59" t="n">
        <f aca="false">IF($C$7=3.5,A29+0.05,IF($C$7=7,A29+0.1,IF($C$7=10.5,A29+0.15,IF($C$7=14,A29+0.2))))</f>
        <v>3.8</v>
      </c>
      <c r="B30" s="59" t="n">
        <f aca="false">(A30/$C$7)</f>
        <v>0.271428571428571</v>
      </c>
      <c r="C30" s="59" t="n">
        <f aca="false">($C$7-A30)/$C$7</f>
        <v>0.728571428571429</v>
      </c>
      <c r="D30" s="58"/>
      <c r="E30" s="60" t="n">
        <f aca="false">((B30*C30)*$E$7*$C$7^2)/2</f>
        <v>833340</v>
      </c>
      <c r="F30" s="60" t="n">
        <f aca="false">IF($A$7&gt;$C$7,,IF(A30&lt;$A$7,B30*($C$7-$A$7)*$F$7,C30*$A$7*$F$7))</f>
        <v>29142.8571428571</v>
      </c>
      <c r="G30" s="60" t="n">
        <f aca="false">IF($B$7&gt;$C$7,,IF(A30&lt;$B$7,B30*($C$7-$B$7)*$G$7,C30*$B$7*$G$7))</f>
        <v>40714.2857142857</v>
      </c>
      <c r="H30" s="60" t="n">
        <f aca="false">SUM(E30:G30)</f>
        <v>903197.142857143</v>
      </c>
      <c r="I30" s="61" t="n">
        <f aca="false">A30</f>
        <v>3.8</v>
      </c>
    </row>
    <row r="31" customFormat="false" ht="15" hidden="false" customHeight="false" outlineLevel="0" collapsed="false">
      <c r="A31" s="59" t="n">
        <f aca="false">IF($C$7=3.5,A30+0.05,IF($C$7=7,A30+0.1,IF($C$7=10.5,A30+0.15,IF($C$7=14,A30+0.2))))</f>
        <v>4</v>
      </c>
      <c r="B31" s="59" t="n">
        <f aca="false">(A31/$C$7)</f>
        <v>0.285714285714286</v>
      </c>
      <c r="C31" s="59" t="n">
        <f aca="false">($C$7-A31)/$C$7</f>
        <v>0.714285714285714</v>
      </c>
      <c r="D31" s="58"/>
      <c r="E31" s="60" t="n">
        <f aca="false">((B31*C31)*$E$7*$C$7^2)/2</f>
        <v>860000</v>
      </c>
      <c r="F31" s="60" t="n">
        <f aca="false">IF($A$7&gt;$C$7,,IF(A31&lt;$A$7,B31*($C$7-$A$7)*$F$7,C31*$A$7*$F$7))</f>
        <v>28571.4285714286</v>
      </c>
      <c r="G31" s="60" t="n">
        <f aca="false">IF($B$7&gt;$C$7,,IF(A31&lt;$B$7,B31*($C$7-$B$7)*$G$7,C31*$B$7*$G$7))</f>
        <v>42857.1428571429</v>
      </c>
      <c r="H31" s="60" t="n">
        <f aca="false">SUM(E31:G31)</f>
        <v>931428.571428572</v>
      </c>
      <c r="I31" s="61" t="n">
        <f aca="false">A31</f>
        <v>4</v>
      </c>
    </row>
    <row r="32" customFormat="false" ht="15" hidden="false" customHeight="false" outlineLevel="0" collapsed="false">
      <c r="A32" s="59" t="n">
        <f aca="false">IF($C$7=3.5,A31+0.05,IF($C$7=7,A31+0.1,IF($C$7=10.5,A31+0.15,IF($C$7=14,A31+0.2))))</f>
        <v>4.2</v>
      </c>
      <c r="B32" s="59" t="n">
        <f aca="false">(A32/$C$7)</f>
        <v>0.3</v>
      </c>
      <c r="C32" s="59" t="n">
        <f aca="false">($C$7-A32)/$C$7</f>
        <v>0.7</v>
      </c>
      <c r="D32" s="58"/>
      <c r="E32" s="60" t="n">
        <f aca="false">((B32*C32)*$E$7*$C$7^2)/2</f>
        <v>884940</v>
      </c>
      <c r="F32" s="60" t="n">
        <f aca="false">IF($A$7&gt;$C$7,,IF(A32&lt;$A$7,B32*($C$7-$A$7)*$F$7,C32*$A$7*$F$7))</f>
        <v>28000</v>
      </c>
      <c r="G32" s="60" t="n">
        <f aca="false">IF($B$7&gt;$C$7,,IF(A32&lt;$B$7,B32*($C$7-$B$7)*$G$7,C32*$B$7*$G$7))</f>
        <v>45000</v>
      </c>
      <c r="H32" s="60" t="n">
        <f aca="false">SUM(E32:G32)</f>
        <v>957940</v>
      </c>
      <c r="I32" s="61" t="n">
        <f aca="false">A32</f>
        <v>4.2</v>
      </c>
    </row>
    <row r="33" customFormat="false" ht="15" hidden="false" customHeight="false" outlineLevel="0" collapsed="false">
      <c r="A33" s="59" t="n">
        <f aca="false">IF($C$7=3.5,A32+0.05,IF($C$7=7,A32+0.1,IF($C$7=10.5,A32+0.15,IF($C$7=14,A32+0.2))))</f>
        <v>4.4</v>
      </c>
      <c r="B33" s="59" t="n">
        <f aca="false">(A33/$C$7)</f>
        <v>0.314285714285714</v>
      </c>
      <c r="C33" s="59" t="n">
        <f aca="false">($C$7-A33)/$C$7</f>
        <v>0.685714285714286</v>
      </c>
      <c r="D33" s="58"/>
      <c r="E33" s="60" t="n">
        <f aca="false">((B33*C33)*$E$7*$C$7^2)/2</f>
        <v>908160</v>
      </c>
      <c r="F33" s="60" t="n">
        <f aca="false">IF($A$7&gt;$C$7,,IF(A33&lt;$A$7,B33*($C$7-$A$7)*$F$7,C33*$A$7*$F$7))</f>
        <v>27428.5714285714</v>
      </c>
      <c r="G33" s="60" t="n">
        <f aca="false">IF($B$7&gt;$C$7,,IF(A33&lt;$B$7,B33*($C$7-$B$7)*$G$7,C33*$B$7*$G$7))</f>
        <v>47142.8571428572</v>
      </c>
      <c r="H33" s="60" t="n">
        <f aca="false">SUM(E33:G33)</f>
        <v>982731.428571429</v>
      </c>
      <c r="I33" s="61" t="n">
        <f aca="false">A33</f>
        <v>4.4</v>
      </c>
    </row>
    <row r="34" customFormat="false" ht="15" hidden="false" customHeight="false" outlineLevel="0" collapsed="false">
      <c r="A34" s="59" t="n">
        <f aca="false">IF($C$7=3.5,A33+0.05,IF($C$7=7,A33+0.1,IF($C$7=10.5,A33+0.15,IF($C$7=14,A33+0.2))))</f>
        <v>4.6</v>
      </c>
      <c r="B34" s="59" t="n">
        <f aca="false">(A34/$C$7)</f>
        <v>0.328571428571429</v>
      </c>
      <c r="C34" s="59" t="n">
        <f aca="false">($C$7-A34)/$C$7</f>
        <v>0.671428571428571</v>
      </c>
      <c r="D34" s="58"/>
      <c r="E34" s="60" t="n">
        <f aca="false">((B34*C34)*$E$7*$C$7^2)/2</f>
        <v>929660</v>
      </c>
      <c r="F34" s="60" t="n">
        <f aca="false">IF($A$7&gt;$C$7,,IF(A34&lt;$A$7,B34*($C$7-$A$7)*$F$7,C34*$A$7*$F$7))</f>
        <v>26857.1428571429</v>
      </c>
      <c r="G34" s="60" t="n">
        <f aca="false">IF($B$7&gt;$C$7,,IF(A34&lt;$B$7,B34*($C$7-$B$7)*$G$7,C34*$B$7*$G$7))</f>
        <v>49285.7142857143</v>
      </c>
      <c r="H34" s="60" t="n">
        <f aca="false">SUM(E34:G34)</f>
        <v>1005802.85714286</v>
      </c>
      <c r="I34" s="61" t="n">
        <f aca="false">A34</f>
        <v>4.6</v>
      </c>
    </row>
    <row r="35" customFormat="false" ht="15" hidden="false" customHeight="false" outlineLevel="0" collapsed="false">
      <c r="A35" s="59" t="n">
        <f aca="false">IF($C$7=3.5,A34+0.05,IF($C$7=7,A34+0.1,IF($C$7=10.5,A34+0.15,IF($C$7=14,A34+0.2))))</f>
        <v>4.8</v>
      </c>
      <c r="B35" s="59" t="n">
        <f aca="false">(A35/$C$7)</f>
        <v>0.342857142857143</v>
      </c>
      <c r="C35" s="59" t="n">
        <f aca="false">($C$7-A35)/$C$7</f>
        <v>0.657142857142857</v>
      </c>
      <c r="D35" s="58"/>
      <c r="E35" s="60" t="n">
        <f aca="false">((B35*C35)*$E$7*$C$7^2)/2</f>
        <v>949440</v>
      </c>
      <c r="F35" s="60" t="n">
        <f aca="false">IF($A$7&gt;$C$7,,IF(A35&lt;$A$7,B35*($C$7-$A$7)*$F$7,C35*$A$7*$F$7))</f>
        <v>26285.7142857143</v>
      </c>
      <c r="G35" s="60" t="n">
        <f aca="false">IF($B$7&gt;$C$7,,IF(A35&lt;$B$7,B35*($C$7-$B$7)*$G$7,C35*$B$7*$G$7))</f>
        <v>51428.5714285714</v>
      </c>
      <c r="H35" s="60" t="n">
        <f aca="false">SUM(E35:G35)</f>
        <v>1027154.28571429</v>
      </c>
      <c r="I35" s="61" t="n">
        <f aca="false">A35</f>
        <v>4.8</v>
      </c>
    </row>
    <row r="36" customFormat="false" ht="15" hidden="false" customHeight="false" outlineLevel="0" collapsed="false">
      <c r="A36" s="59" t="n">
        <f aca="false">IF($C$7=3.5,A35+0.05,IF($C$7=7,A35+0.1,IF($C$7=10.5,A35+0.15,IF($C$7=14,A35+0.2))))</f>
        <v>5</v>
      </c>
      <c r="B36" s="59" t="n">
        <f aca="false">(A36/$C$7)</f>
        <v>0.357142857142857</v>
      </c>
      <c r="C36" s="59" t="n">
        <f aca="false">($C$7-A36)/$C$7</f>
        <v>0.642857142857143</v>
      </c>
      <c r="D36" s="58"/>
      <c r="E36" s="60" t="n">
        <f aca="false">((B36*C36)*$E$7*$C$7^2)/2</f>
        <v>967500</v>
      </c>
      <c r="F36" s="60" t="n">
        <f aca="false">IF($A$7&gt;$C$7,,IF(A36&lt;$A$7,B36*($C$7-$A$7)*$F$7,C36*$A$7*$F$7))</f>
        <v>25714.2857142857</v>
      </c>
      <c r="G36" s="60" t="n">
        <f aca="false">IF($B$7&gt;$C$7,,IF(A36&lt;$B$7,B36*($C$7-$B$7)*$G$7,C36*$B$7*$G$7))</f>
        <v>53571.4285714286</v>
      </c>
      <c r="H36" s="60" t="n">
        <f aca="false">SUM(E36:G36)</f>
        <v>1046785.71428571</v>
      </c>
      <c r="I36" s="61" t="n">
        <f aca="false">A36</f>
        <v>5</v>
      </c>
    </row>
    <row r="37" customFormat="false" ht="15" hidden="false" customHeight="false" outlineLevel="0" collapsed="false">
      <c r="A37" s="59" t="n">
        <f aca="false">IF($C$7=3.5,A36+0.05,IF($C$7=7,A36+0.1,IF($C$7=10.5,A36+0.15,IF($C$7=14,A36+0.2))))</f>
        <v>5.2</v>
      </c>
      <c r="B37" s="59" t="n">
        <f aca="false">(A37/$C$7)</f>
        <v>0.371428571428572</v>
      </c>
      <c r="C37" s="59" t="n">
        <f aca="false">($C$7-A37)/$C$7</f>
        <v>0.628571428571428</v>
      </c>
      <c r="D37" s="58"/>
      <c r="E37" s="60" t="n">
        <f aca="false">((B37*C37)*$E$7*$C$7^2)/2</f>
        <v>983840</v>
      </c>
      <c r="F37" s="60" t="n">
        <f aca="false">IF($A$7&gt;$C$7,,IF(A37&lt;$A$7,B37*($C$7-$A$7)*$F$7,C37*$A$7*$F$7))</f>
        <v>25142.8571428571</v>
      </c>
      <c r="G37" s="60" t="n">
        <f aca="false">IF($B$7&gt;$C$7,,IF(A37&lt;$B$7,B37*($C$7-$B$7)*$G$7,C37*$B$7*$G$7))</f>
        <v>55714.2857142857</v>
      </c>
      <c r="H37" s="60" t="n">
        <f aca="false">SUM(E37:G37)</f>
        <v>1064697.14285714</v>
      </c>
      <c r="I37" s="61" t="n">
        <f aca="false">A37</f>
        <v>5.2</v>
      </c>
    </row>
    <row r="38" customFormat="false" ht="15" hidden="false" customHeight="false" outlineLevel="0" collapsed="false">
      <c r="A38" s="59" t="n">
        <f aca="false">IF($C$7=3.5,A37+0.05,IF($C$7=7,A37+0.1,IF($C$7=10.5,A37+0.15,IF($C$7=14,A37+0.2))))</f>
        <v>5.4</v>
      </c>
      <c r="B38" s="59" t="n">
        <f aca="false">(A38/$C$7)</f>
        <v>0.385714285714286</v>
      </c>
      <c r="C38" s="59" t="n">
        <f aca="false">($C$7-A38)/$C$7</f>
        <v>0.614285714285714</v>
      </c>
      <c r="D38" s="58"/>
      <c r="E38" s="60" t="n">
        <f aca="false">((B38*C38)*$E$7*$C$7^2)/2</f>
        <v>998460</v>
      </c>
      <c r="F38" s="60" t="n">
        <f aca="false">IF($A$7&gt;$C$7,,IF(A38&lt;$A$7,B38*($C$7-$A$7)*$F$7,C38*$A$7*$F$7))</f>
        <v>24571.4285714286</v>
      </c>
      <c r="G38" s="60" t="n">
        <f aca="false">IF($B$7&gt;$C$7,,IF(A38&lt;$B$7,B38*($C$7-$B$7)*$G$7,C38*$B$7*$G$7))</f>
        <v>57857.1428571429</v>
      </c>
      <c r="H38" s="60" t="n">
        <f aca="false">SUM(E38:G38)</f>
        <v>1080888.57142857</v>
      </c>
      <c r="I38" s="61" t="n">
        <f aca="false">A38</f>
        <v>5.4</v>
      </c>
    </row>
    <row r="39" customFormat="false" ht="15" hidden="false" customHeight="false" outlineLevel="0" collapsed="false">
      <c r="A39" s="59" t="n">
        <f aca="false">IF($C$7=3.5,A38+0.05,IF($C$7=7,A38+0.1,IF($C$7=10.5,A38+0.15,IF($C$7=14,A38+0.2))))</f>
        <v>5.6</v>
      </c>
      <c r="B39" s="59" t="n">
        <f aca="false">(A39/$C$7)</f>
        <v>0.4</v>
      </c>
      <c r="C39" s="59" t="n">
        <f aca="false">($C$7-A39)/$C$7</f>
        <v>0.6</v>
      </c>
      <c r="D39" s="58"/>
      <c r="E39" s="60" t="n">
        <f aca="false">((B39*C39)*$E$7*$C$7^2)/2</f>
        <v>1011360</v>
      </c>
      <c r="F39" s="60" t="n">
        <f aca="false">IF($A$7&gt;$C$7,,IF(A39&lt;$A$7,B39*($C$7-$A$7)*$F$7,C39*$A$7*$F$7))</f>
        <v>24000</v>
      </c>
      <c r="G39" s="60" t="n">
        <f aca="false">IF($B$7&gt;$C$7,,IF(A39&lt;$B$7,B39*($C$7-$B$7)*$G$7,C39*$B$7*$G$7))</f>
        <v>60000</v>
      </c>
      <c r="H39" s="60" t="n">
        <f aca="false">SUM(E39:G39)</f>
        <v>1095360</v>
      </c>
      <c r="I39" s="61" t="n">
        <f aca="false">A39</f>
        <v>5.6</v>
      </c>
    </row>
    <row r="40" customFormat="false" ht="15" hidden="false" customHeight="false" outlineLevel="0" collapsed="false">
      <c r="A40" s="59" t="n">
        <f aca="false">IF($C$7=3.5,A39+0.05,IF($C$7=7,A39+0.1,IF($C$7=10.5,A39+0.15,IF($C$7=14,A39+0.2))))</f>
        <v>5.8</v>
      </c>
      <c r="B40" s="59" t="n">
        <f aca="false">(A40/$C$7)</f>
        <v>0.414285714285714</v>
      </c>
      <c r="C40" s="59" t="n">
        <f aca="false">($C$7-A40)/$C$7</f>
        <v>0.585714285714286</v>
      </c>
      <c r="D40" s="58"/>
      <c r="E40" s="60" t="n">
        <f aca="false">((B40*C40)*$E$7*$C$7^2)/2</f>
        <v>1022540</v>
      </c>
      <c r="F40" s="60" t="n">
        <f aca="false">IF($A$7&gt;$C$7,,IF(A40&lt;$A$7,B40*($C$7-$A$7)*$F$7,C40*$A$7*$F$7))</f>
        <v>23428.5714285714</v>
      </c>
      <c r="G40" s="60" t="n">
        <f aca="false">IF($B$7&gt;$C$7,,IF(A40&lt;$B$7,B40*($C$7-$B$7)*$G$7,C40*$B$7*$G$7))</f>
        <v>62142.8571428572</v>
      </c>
      <c r="H40" s="60" t="n">
        <f aca="false">SUM(E40:G40)</f>
        <v>1108111.42857143</v>
      </c>
      <c r="I40" s="61" t="n">
        <f aca="false">A40</f>
        <v>5.8</v>
      </c>
    </row>
    <row r="41" customFormat="false" ht="15" hidden="false" customHeight="false" outlineLevel="0" collapsed="false">
      <c r="A41" s="59" t="n">
        <f aca="false">IF($C$7=3.5,A40+0.05,IF($C$7=7,A40+0.1,IF($C$7=10.5,A40+0.15,IF($C$7=14,A40+0.2))))</f>
        <v>6</v>
      </c>
      <c r="B41" s="59" t="n">
        <f aca="false">(A41/$C$7)</f>
        <v>0.428571428571429</v>
      </c>
      <c r="C41" s="59" t="n">
        <f aca="false">($C$7-A41)/$C$7</f>
        <v>0.571428571428571</v>
      </c>
      <c r="D41" s="58"/>
      <c r="E41" s="60" t="n">
        <f aca="false">((B41*C41)*$E$7*$C$7^2)/2</f>
        <v>1032000</v>
      </c>
      <c r="F41" s="60" t="n">
        <f aca="false">IF($A$7&gt;$C$7,,IF(A41&lt;$A$7,B41*($C$7-$A$7)*$F$7,C41*$A$7*$F$7))</f>
        <v>22857.1428571429</v>
      </c>
      <c r="G41" s="60" t="n">
        <f aca="false">IF($B$7&gt;$C$7,,IF(A41&lt;$B$7,B41*($C$7-$B$7)*$G$7,C41*$B$7*$G$7))</f>
        <v>64285.7142857143</v>
      </c>
      <c r="H41" s="60" t="n">
        <f aca="false">SUM(E41:G41)</f>
        <v>1119142.85714286</v>
      </c>
      <c r="I41" s="61" t="n">
        <f aca="false">A41</f>
        <v>6</v>
      </c>
    </row>
    <row r="42" customFormat="false" ht="15" hidden="false" customHeight="false" outlineLevel="0" collapsed="false">
      <c r="A42" s="59" t="n">
        <f aca="false">IF($C$7=3.5,A41+0.05,IF($C$7=7,A41+0.1,IF($C$7=10.5,A41+0.15,IF($C$7=14,A41+0.2))))</f>
        <v>6.2</v>
      </c>
      <c r="B42" s="59" t="n">
        <f aca="false">(A42/$C$7)</f>
        <v>0.442857142857143</v>
      </c>
      <c r="C42" s="59" t="n">
        <f aca="false">($C$7-A42)/$C$7</f>
        <v>0.557142857142857</v>
      </c>
      <c r="D42" s="58"/>
      <c r="E42" s="60" t="n">
        <f aca="false">((B42*C42)*$E$7*$C$7^2)/2</f>
        <v>1039740</v>
      </c>
      <c r="F42" s="60" t="n">
        <f aca="false">IF($A$7&gt;$C$7,,IF(A42&lt;$A$7,B42*($C$7-$A$7)*$F$7,C42*$A$7*$F$7))</f>
        <v>22285.7142857143</v>
      </c>
      <c r="G42" s="60" t="n">
        <f aca="false">IF($B$7&gt;$C$7,,IF(A42&lt;$B$7,B42*($C$7-$B$7)*$G$7,C42*$B$7*$G$7))</f>
        <v>66428.5714285715</v>
      </c>
      <c r="H42" s="60" t="n">
        <f aca="false">SUM(E42:G42)</f>
        <v>1128454.28571429</v>
      </c>
      <c r="I42" s="61" t="n">
        <f aca="false">A42</f>
        <v>6.2</v>
      </c>
    </row>
    <row r="43" customFormat="false" ht="15" hidden="false" customHeight="false" outlineLevel="0" collapsed="false">
      <c r="A43" s="59" t="n">
        <f aca="false">IF($C$7=3.5,A42+0.05,IF($C$7=7,A42+0.1,IF($C$7=10.5,A42+0.15,IF($C$7=14,A42+0.2))))</f>
        <v>6.4</v>
      </c>
      <c r="B43" s="59" t="n">
        <f aca="false">(A43/$C$7)</f>
        <v>0.457142857142857</v>
      </c>
      <c r="C43" s="59" t="n">
        <f aca="false">($C$7-A43)/$C$7</f>
        <v>0.542857142857143</v>
      </c>
      <c r="D43" s="58"/>
      <c r="E43" s="60" t="n">
        <f aca="false">((B43*C43)*$E$7*$C$7^2)/2</f>
        <v>1045760</v>
      </c>
      <c r="F43" s="60" t="n">
        <f aca="false">IF($A$7&gt;$C$7,,IF(A43&lt;$A$7,B43*($C$7-$A$7)*$F$7,C43*$A$7*$F$7))</f>
        <v>21714.2857142857</v>
      </c>
      <c r="G43" s="60" t="n">
        <f aca="false">IF($B$7&gt;$C$7,,IF(A43&lt;$B$7,B43*($C$7-$B$7)*$G$7,C43*$B$7*$G$7))</f>
        <v>68571.4285714286</v>
      </c>
      <c r="H43" s="60" t="n">
        <f aca="false">SUM(E43:G43)</f>
        <v>1136045.71428571</v>
      </c>
      <c r="I43" s="61" t="n">
        <f aca="false">A43</f>
        <v>6.4</v>
      </c>
    </row>
    <row r="44" customFormat="false" ht="15" hidden="false" customHeight="false" outlineLevel="0" collapsed="false">
      <c r="A44" s="59" t="n">
        <f aca="false">IF($C$7=3.5,A43+0.05,IF($C$7=7,A43+0.1,IF($C$7=10.5,A43+0.15,IF($C$7=14,A43+0.2))))</f>
        <v>6.6</v>
      </c>
      <c r="B44" s="59" t="n">
        <f aca="false">(A44/$C$7)</f>
        <v>0.471428571428572</v>
      </c>
      <c r="C44" s="59" t="n">
        <f aca="false">($C$7-A44)/$C$7</f>
        <v>0.528571428571428</v>
      </c>
      <c r="D44" s="58"/>
      <c r="E44" s="60" t="n">
        <f aca="false">((B44*C44)*$E$7*$C$7^2)/2</f>
        <v>1050060</v>
      </c>
      <c r="F44" s="60" t="n">
        <f aca="false">IF($A$7&gt;$C$7,,IF(A44&lt;$A$7,B44*($C$7-$A$7)*$F$7,C44*$A$7*$F$7))</f>
        <v>21142.8571428571</v>
      </c>
      <c r="G44" s="60" t="n">
        <f aca="false">IF($B$7&gt;$C$7,,IF(A44&lt;$B$7,B44*($C$7-$B$7)*$G$7,C44*$B$7*$G$7))</f>
        <v>68714.2857142857</v>
      </c>
      <c r="H44" s="60" t="n">
        <f aca="false">SUM(E44:G44)</f>
        <v>1139917.14285714</v>
      </c>
      <c r="I44" s="61" t="n">
        <f aca="false">A44</f>
        <v>6.6</v>
      </c>
    </row>
    <row r="45" customFormat="false" ht="15" hidden="false" customHeight="false" outlineLevel="0" collapsed="false">
      <c r="A45" s="59" t="n">
        <f aca="false">IF($C$7=3.5,A44+0.05,IF($C$7=7,A44+0.1,IF($C$7=10.5,A44+0.15,IF($C$7=14,A44+0.2))))</f>
        <v>6.8</v>
      </c>
      <c r="B45" s="59" t="n">
        <f aca="false">(A45/$C$7)</f>
        <v>0.485714285714286</v>
      </c>
      <c r="C45" s="59" t="n">
        <f aca="false">($C$7-A45)/$C$7</f>
        <v>0.514285714285714</v>
      </c>
      <c r="D45" s="58"/>
      <c r="E45" s="60" t="n">
        <f aca="false">((B45*C45)*$E$7*$C$7^2)/2</f>
        <v>1052640</v>
      </c>
      <c r="F45" s="60" t="n">
        <f aca="false">IF($A$7&gt;$C$7,,IF(A45&lt;$A$7,B45*($C$7-$A$7)*$F$7,C45*$A$7*$F$7))</f>
        <v>20571.4285714286</v>
      </c>
      <c r="G45" s="60" t="n">
        <f aca="false">IF($B$7&gt;$C$7,,IF(A45&lt;$B$7,B45*($C$7-$B$7)*$G$7,C45*$B$7*$G$7))</f>
        <v>66857.1428571428</v>
      </c>
      <c r="H45" s="60" t="n">
        <f aca="false">SUM(E45:G45)</f>
        <v>1140068.57142857</v>
      </c>
      <c r="I45" s="61" t="n">
        <f aca="false">A45</f>
        <v>6.8</v>
      </c>
    </row>
    <row r="46" customFormat="false" ht="15" hidden="false" customHeight="false" outlineLevel="0" collapsed="false">
      <c r="A46" s="59" t="n">
        <f aca="false">IF($C$7=3.5,A45+0.05,IF($C$7=7,A45+0.1,IF($C$7=10.5,A45+0.15,IF($C$7=14,A45+0.2))))</f>
        <v>7</v>
      </c>
      <c r="B46" s="59" t="n">
        <f aca="false">(A46/$C$7)</f>
        <v>0.5</v>
      </c>
      <c r="C46" s="59" t="n">
        <f aca="false">($C$7-A46)/$C$7</f>
        <v>0.5</v>
      </c>
      <c r="D46" s="58"/>
      <c r="E46" s="60" t="n">
        <f aca="false">((B46*C46)*$E$7*$C$7^2)/2</f>
        <v>1053500</v>
      </c>
      <c r="F46" s="60" t="n">
        <f aca="false">IF($A$7&gt;$C$7,,IF(A46&lt;$A$7,B46*($C$7-$A$7)*$F$7,C46*$A$7*$F$7))</f>
        <v>20000</v>
      </c>
      <c r="G46" s="60" t="n">
        <f aca="false">IF($B$7&gt;$C$7,,IF(A46&lt;$B$7,B46*($C$7-$B$7)*$G$7,C46*$B$7*$G$7))</f>
        <v>65000</v>
      </c>
      <c r="H46" s="60" t="n">
        <f aca="false">SUM(E46:G46)</f>
        <v>1138500</v>
      </c>
      <c r="I46" s="61" t="n">
        <f aca="false">A46</f>
        <v>7</v>
      </c>
    </row>
    <row r="47" customFormat="false" ht="15" hidden="false" customHeight="false" outlineLevel="0" collapsed="false">
      <c r="A47" s="59" t="n">
        <f aca="false">IF($C$7=3.5,A46+0.05,IF($C$7=7,A46+0.1,IF($C$7=10.5,A46+0.15,IF($C$7=14,A46+0.2))))</f>
        <v>7.2</v>
      </c>
      <c r="B47" s="59" t="n">
        <f aca="false">(A47/$C$7)</f>
        <v>0.514285714285715</v>
      </c>
      <c r="C47" s="59" t="n">
        <f aca="false">($C$7-A47)/$C$7</f>
        <v>0.485714285714285</v>
      </c>
      <c r="D47" s="58"/>
      <c r="E47" s="60" t="n">
        <f aca="false">((B47*C47)*$E$7*$C$7^2)/2</f>
        <v>1052640</v>
      </c>
      <c r="F47" s="60" t="n">
        <f aca="false">IF($A$7&gt;$C$7,,IF(A47&lt;$A$7,B47*($C$7-$A$7)*$F$7,C47*$A$7*$F$7))</f>
        <v>19428.5714285714</v>
      </c>
      <c r="G47" s="60" t="n">
        <f aca="false">IF($B$7&gt;$C$7,,IF(A47&lt;$B$7,B47*($C$7-$B$7)*$G$7,C47*$B$7*$G$7))</f>
        <v>63142.8571428571</v>
      </c>
      <c r="H47" s="60" t="n">
        <f aca="false">SUM(E47:G47)</f>
        <v>1135211.42857143</v>
      </c>
      <c r="I47" s="61" t="n">
        <f aca="false">A47</f>
        <v>7.2</v>
      </c>
    </row>
    <row r="48" customFormat="false" ht="15" hidden="false" customHeight="false" outlineLevel="0" collapsed="false">
      <c r="A48" s="59" t="n">
        <f aca="false">IF($C$7=3.5,A47+0.05,IF($C$7=7,A47+0.1,IF($C$7=10.5,A47+0.15,IF($C$7=14,A47+0.2))))</f>
        <v>7.4</v>
      </c>
      <c r="B48" s="59" t="n">
        <f aca="false">(A48/$C$7)</f>
        <v>0.528571428571429</v>
      </c>
      <c r="C48" s="59" t="n">
        <f aca="false">($C$7-A48)/$C$7</f>
        <v>0.471428571428571</v>
      </c>
      <c r="D48" s="58"/>
      <c r="E48" s="60" t="n">
        <f aca="false">((B48*C48)*$E$7*$C$7^2)/2</f>
        <v>1050060</v>
      </c>
      <c r="F48" s="60" t="n">
        <f aca="false">IF($A$7&gt;$C$7,,IF(A48&lt;$A$7,B48*($C$7-$A$7)*$F$7,C48*$A$7*$F$7))</f>
        <v>18857.1428571428</v>
      </c>
      <c r="G48" s="60" t="n">
        <f aca="false">IF($B$7&gt;$C$7,,IF(A48&lt;$B$7,B48*($C$7-$B$7)*$G$7,C48*$B$7*$G$7))</f>
        <v>61285.7142857142</v>
      </c>
      <c r="H48" s="60" t="n">
        <f aca="false">SUM(E48:G48)</f>
        <v>1130202.85714286</v>
      </c>
      <c r="I48" s="61" t="n">
        <f aca="false">A48</f>
        <v>7.4</v>
      </c>
    </row>
    <row r="49" customFormat="false" ht="15" hidden="false" customHeight="false" outlineLevel="0" collapsed="false">
      <c r="A49" s="59" t="n">
        <f aca="false">IF($C$7=3.5,A48+0.05,IF($C$7=7,A48+0.1,IF($C$7=10.5,A48+0.15,IF($C$7=14,A48+0.2))))</f>
        <v>7.6</v>
      </c>
      <c r="B49" s="59" t="n">
        <f aca="false">(A49/$C$7)</f>
        <v>0.542857142857143</v>
      </c>
      <c r="C49" s="59" t="n">
        <f aca="false">($C$7-A49)/$C$7</f>
        <v>0.457142857142857</v>
      </c>
      <c r="D49" s="58"/>
      <c r="E49" s="60" t="n">
        <f aca="false">((B49*C49)*$E$7*$C$7^2)/2</f>
        <v>1045760</v>
      </c>
      <c r="F49" s="60" t="n">
        <f aca="false">IF($A$7&gt;$C$7,,IF(A49&lt;$A$7,B49*($C$7-$A$7)*$F$7,C49*$A$7*$F$7))</f>
        <v>18285.7142857143</v>
      </c>
      <c r="G49" s="60" t="n">
        <f aca="false">IF($B$7&gt;$C$7,,IF(A49&lt;$B$7,B49*($C$7-$B$7)*$G$7,C49*$B$7*$G$7))</f>
        <v>59428.5714285714</v>
      </c>
      <c r="H49" s="60" t="n">
        <f aca="false">SUM(E49:G49)</f>
        <v>1123474.28571429</v>
      </c>
      <c r="I49" s="61" t="n">
        <f aca="false">A49</f>
        <v>7.6</v>
      </c>
    </row>
    <row r="50" customFormat="false" ht="15" hidden="false" customHeight="false" outlineLevel="0" collapsed="false">
      <c r="A50" s="59" t="n">
        <f aca="false">IF($C$7=3.5,A49+0.05,IF($C$7=7,A49+0.1,IF($C$7=10.5,A49+0.15,IF($C$7=14,A49+0.2))))</f>
        <v>7.8</v>
      </c>
      <c r="B50" s="59" t="n">
        <f aca="false">(A50/$C$7)</f>
        <v>0.557142857142858</v>
      </c>
      <c r="C50" s="59" t="n">
        <f aca="false">($C$7-A50)/$C$7</f>
        <v>0.442857142857143</v>
      </c>
      <c r="D50" s="58"/>
      <c r="E50" s="60" t="n">
        <f aca="false">((B50*C50)*$E$7*$C$7^2)/2</f>
        <v>1039740</v>
      </c>
      <c r="F50" s="60" t="n">
        <f aca="false">IF($A$7&gt;$C$7,,IF(A50&lt;$A$7,B50*($C$7-$A$7)*$F$7,C50*$A$7*$F$7))</f>
        <v>17714.2857142857</v>
      </c>
      <c r="G50" s="60" t="n">
        <f aca="false">IF($B$7&gt;$C$7,,IF(A50&lt;$B$7,B50*($C$7-$B$7)*$G$7,C50*$B$7*$G$7))</f>
        <v>57571.4285714285</v>
      </c>
      <c r="H50" s="60" t="n">
        <f aca="false">SUM(E50:G50)</f>
        <v>1115025.71428571</v>
      </c>
      <c r="I50" s="61" t="n">
        <f aca="false">A50</f>
        <v>7.8</v>
      </c>
    </row>
    <row r="51" customFormat="false" ht="15" hidden="false" customHeight="false" outlineLevel="0" collapsed="false">
      <c r="A51" s="59" t="n">
        <f aca="false">IF($C$7=3.5,A50+0.05,IF($C$7=7,A50+0.1,IF($C$7=10.5,A50+0.15,IF($C$7=14,A50+0.2))))</f>
        <v>8</v>
      </c>
      <c r="B51" s="59" t="n">
        <f aca="false">(A51/$C$7)</f>
        <v>0.571428571428572</v>
      </c>
      <c r="C51" s="59" t="n">
        <f aca="false">($C$7-A51)/$C$7</f>
        <v>0.428571428571428</v>
      </c>
      <c r="D51" s="58"/>
      <c r="E51" s="60" t="n">
        <f aca="false">((B51*C51)*$E$7*$C$7^2)/2</f>
        <v>1032000</v>
      </c>
      <c r="F51" s="60" t="n">
        <f aca="false">IF($A$7&gt;$C$7,,IF(A51&lt;$A$7,B51*($C$7-$A$7)*$F$7,C51*$A$7*$F$7))</f>
        <v>17142.8571428571</v>
      </c>
      <c r="G51" s="60" t="n">
        <f aca="false">IF($B$7&gt;$C$7,,IF(A51&lt;$B$7,B51*($C$7-$B$7)*$G$7,C51*$B$7*$G$7))</f>
        <v>55714.2857142857</v>
      </c>
      <c r="H51" s="60" t="n">
        <f aca="false">SUM(E51:G51)</f>
        <v>1104857.14285714</v>
      </c>
      <c r="I51" s="61" t="n">
        <f aca="false">A51</f>
        <v>8</v>
      </c>
    </row>
    <row r="52" customFormat="false" ht="15" hidden="false" customHeight="false" outlineLevel="0" collapsed="false">
      <c r="A52" s="59" t="n">
        <f aca="false">IF($C$7=3.5,A51+0.05,IF($C$7=7,A51+0.1,IF($C$7=10.5,A51+0.15,IF($C$7=14,A51+0.2))))</f>
        <v>8.2</v>
      </c>
      <c r="B52" s="59" t="n">
        <f aca="false">(A52/$C$7)</f>
        <v>0.585714285714286</v>
      </c>
      <c r="C52" s="59" t="n">
        <f aca="false">($C$7-A52)/$C$7</f>
        <v>0.414285714285714</v>
      </c>
      <c r="D52" s="58"/>
      <c r="E52" s="60" t="n">
        <f aca="false">((B52*C52)*$E$7*$C$7^2)/2</f>
        <v>1022540</v>
      </c>
      <c r="F52" s="60" t="n">
        <f aca="false">IF($A$7&gt;$C$7,,IF(A52&lt;$A$7,B52*($C$7-$A$7)*$F$7,C52*$A$7*$F$7))</f>
        <v>16571.4285714286</v>
      </c>
      <c r="G52" s="60" t="n">
        <f aca="false">IF($B$7&gt;$C$7,,IF(A52&lt;$B$7,B52*($C$7-$B$7)*$G$7,C52*$B$7*$G$7))</f>
        <v>53857.1428571428</v>
      </c>
      <c r="H52" s="60" t="n">
        <f aca="false">SUM(E52:G52)</f>
        <v>1092968.57142857</v>
      </c>
      <c r="I52" s="61" t="n">
        <f aca="false">A52</f>
        <v>8.2</v>
      </c>
    </row>
    <row r="53" customFormat="false" ht="15" hidden="false" customHeight="false" outlineLevel="0" collapsed="false">
      <c r="A53" s="59" t="n">
        <f aca="false">IF($C$7=3.5,A52+0.05,IF($C$7=7,A52+0.1,IF($C$7=10.5,A52+0.15,IF($C$7=14,A52+0.2))))</f>
        <v>8.4</v>
      </c>
      <c r="B53" s="59" t="n">
        <f aca="false">(A53/$C$7)</f>
        <v>0.6</v>
      </c>
      <c r="C53" s="59" t="n">
        <f aca="false">($C$7-A53)/$C$7</f>
        <v>0.4</v>
      </c>
      <c r="D53" s="58"/>
      <c r="E53" s="60" t="n">
        <f aca="false">((B53*C53)*$E$7*$C$7^2)/2</f>
        <v>1011360</v>
      </c>
      <c r="F53" s="60" t="n">
        <f aca="false">IF($A$7&gt;$C$7,,IF(A53&lt;$A$7,B53*($C$7-$A$7)*$F$7,C53*$A$7*$F$7))</f>
        <v>16000</v>
      </c>
      <c r="G53" s="60" t="n">
        <f aca="false">IF($B$7&gt;$C$7,,IF(A53&lt;$B$7,B53*($C$7-$B$7)*$G$7,C53*$B$7*$G$7))</f>
        <v>52000</v>
      </c>
      <c r="H53" s="60" t="n">
        <f aca="false">SUM(E53:G53)</f>
        <v>1079360</v>
      </c>
      <c r="I53" s="61" t="n">
        <f aca="false">A53</f>
        <v>8.4</v>
      </c>
    </row>
    <row r="54" customFormat="false" ht="15" hidden="false" customHeight="false" outlineLevel="0" collapsed="false">
      <c r="A54" s="59" t="n">
        <f aca="false">IF($C$7=3.5,A53+0.05,IF($C$7=7,A53+0.1,IF($C$7=10.5,A53+0.15,IF($C$7=14,A53+0.2))))</f>
        <v>8.6</v>
      </c>
      <c r="B54" s="59" t="n">
        <f aca="false">(A54/$C$7)</f>
        <v>0.614285714285714</v>
      </c>
      <c r="C54" s="59" t="n">
        <f aca="false">($C$7-A54)/$C$7</f>
        <v>0.385714285714286</v>
      </c>
      <c r="D54" s="58"/>
      <c r="E54" s="60" t="n">
        <f aca="false">((B54*C54)*$E$7*$C$7^2)/2</f>
        <v>998460</v>
      </c>
      <c r="F54" s="60" t="n">
        <f aca="false">IF($A$7&gt;$C$7,,IF(A54&lt;$A$7,B54*($C$7-$A$7)*$F$7,C54*$A$7*$F$7))</f>
        <v>15428.5714285714</v>
      </c>
      <c r="G54" s="60" t="n">
        <f aca="false">IF($B$7&gt;$C$7,,IF(A54&lt;$B$7,B54*($C$7-$B$7)*$G$7,C54*$B$7*$G$7))</f>
        <v>50142.8571428571</v>
      </c>
      <c r="H54" s="60" t="n">
        <f aca="false">SUM(E54:G54)</f>
        <v>1064031.42857143</v>
      </c>
      <c r="I54" s="61" t="n">
        <f aca="false">A54</f>
        <v>8.6</v>
      </c>
    </row>
    <row r="55" customFormat="false" ht="15" hidden="false" customHeight="false" outlineLevel="0" collapsed="false">
      <c r="A55" s="59" t="n">
        <f aca="false">IF($C$7=3.5,A54+0.05,IF($C$7=7,A54+0.1,IF($C$7=10.5,A54+0.15,IF($C$7=14,A54+0.2))))</f>
        <v>8.8</v>
      </c>
      <c r="B55" s="59" t="n">
        <f aca="false">(A55/$C$7)</f>
        <v>0.628571428571429</v>
      </c>
      <c r="C55" s="59" t="n">
        <f aca="false">($C$7-A55)/$C$7</f>
        <v>0.371428571428571</v>
      </c>
      <c r="D55" s="58"/>
      <c r="E55" s="60" t="n">
        <f aca="false">((B55*C55)*$E$7*$C$7^2)/2</f>
        <v>983840</v>
      </c>
      <c r="F55" s="60" t="n">
        <f aca="false">IF($A$7&gt;$C$7,,IF(A55&lt;$A$7,B55*($C$7-$A$7)*$F$7,C55*$A$7*$F$7))</f>
        <v>14857.1428571429</v>
      </c>
      <c r="G55" s="60" t="n">
        <f aca="false">IF($B$7&gt;$C$7,,IF(A55&lt;$B$7,B55*($C$7-$B$7)*$G$7,C55*$B$7*$G$7))</f>
        <v>48285.7142857143</v>
      </c>
      <c r="H55" s="60" t="n">
        <f aca="false">SUM(E55:G55)</f>
        <v>1046982.85714286</v>
      </c>
      <c r="I55" s="61" t="n">
        <f aca="false">A55</f>
        <v>8.8</v>
      </c>
    </row>
    <row r="56" customFormat="false" ht="15" hidden="false" customHeight="false" outlineLevel="0" collapsed="false">
      <c r="A56" s="59" t="n">
        <f aca="false">IF($C$7=3.5,A55+0.05,IF($C$7=7,A55+0.1,IF($C$7=10.5,A55+0.15,IF($C$7=14,A55+0.2))))</f>
        <v>9</v>
      </c>
      <c r="B56" s="59" t="n">
        <f aca="false">(A56/$C$7)</f>
        <v>0.642857142857143</v>
      </c>
      <c r="C56" s="59" t="n">
        <f aca="false">($C$7-A56)/$C$7</f>
        <v>0.357142857142857</v>
      </c>
      <c r="D56" s="58"/>
      <c r="E56" s="60" t="n">
        <f aca="false">((B56*C56)*$E$7*$C$7^2)/2</f>
        <v>967500</v>
      </c>
      <c r="F56" s="60" t="n">
        <f aca="false">IF($A$7&gt;$C$7,,IF(A56&lt;$A$7,B56*($C$7-$A$7)*$F$7,C56*$A$7*$F$7))</f>
        <v>14285.7142857143</v>
      </c>
      <c r="G56" s="60" t="n">
        <f aca="false">IF($B$7&gt;$C$7,,IF(A56&lt;$B$7,B56*($C$7-$B$7)*$G$7,C56*$B$7*$G$7))</f>
        <v>46428.5714285714</v>
      </c>
      <c r="H56" s="60" t="n">
        <f aca="false">SUM(E56:G56)</f>
        <v>1028214.28571429</v>
      </c>
      <c r="I56" s="61" t="n">
        <f aca="false">A56</f>
        <v>9</v>
      </c>
    </row>
    <row r="57" customFormat="false" ht="15" hidden="false" customHeight="false" outlineLevel="0" collapsed="false">
      <c r="A57" s="59" t="n">
        <f aca="false">IF($C$7=3.5,A56+0.05,IF($C$7=7,A56+0.1,IF($C$7=10.5,A56+0.15,IF($C$7=14,A56+0.2))))</f>
        <v>9.2</v>
      </c>
      <c r="B57" s="59" t="n">
        <f aca="false">(A57/$C$7)</f>
        <v>0.657142857142857</v>
      </c>
      <c r="C57" s="59" t="n">
        <f aca="false">($C$7-A57)/$C$7</f>
        <v>0.342857142857143</v>
      </c>
      <c r="D57" s="58"/>
      <c r="E57" s="60" t="n">
        <f aca="false">((B57*C57)*$E$7*$C$7^2)/2</f>
        <v>949440</v>
      </c>
      <c r="F57" s="60" t="n">
        <f aca="false">IF($A$7&gt;$C$7,,IF(A57&lt;$A$7,B57*($C$7-$A$7)*$F$7,C57*$A$7*$F$7))</f>
        <v>13714.2857142857</v>
      </c>
      <c r="G57" s="60" t="n">
        <f aca="false">IF($B$7&gt;$C$7,,IF(A57&lt;$B$7,B57*($C$7-$B$7)*$G$7,C57*$B$7*$G$7))</f>
        <v>44571.4285714286</v>
      </c>
      <c r="H57" s="60" t="n">
        <f aca="false">SUM(E57:G57)</f>
        <v>1007725.71428571</v>
      </c>
      <c r="I57" s="61" t="n">
        <f aca="false">A57</f>
        <v>9.2</v>
      </c>
    </row>
    <row r="58" customFormat="false" ht="15" hidden="false" customHeight="false" outlineLevel="0" collapsed="false">
      <c r="A58" s="59" t="n">
        <f aca="false">IF($C$7=3.5,A57+0.05,IF($C$7=7,A57+0.1,IF($C$7=10.5,A57+0.15,IF($C$7=14,A57+0.2))))</f>
        <v>9.4</v>
      </c>
      <c r="B58" s="59" t="n">
        <f aca="false">(A58/$C$7)</f>
        <v>0.671428571428571</v>
      </c>
      <c r="C58" s="59" t="n">
        <f aca="false">($C$7-A58)/$C$7</f>
        <v>0.328571428571429</v>
      </c>
      <c r="D58" s="58"/>
      <c r="E58" s="60" t="n">
        <f aca="false">((B58*C58)*$E$7*$C$7^2)/2</f>
        <v>929660</v>
      </c>
      <c r="F58" s="60" t="n">
        <f aca="false">IF($A$7&gt;$C$7,,IF(A58&lt;$A$7,B58*($C$7-$A$7)*$F$7,C58*$A$7*$F$7))</f>
        <v>13142.8571428571</v>
      </c>
      <c r="G58" s="60" t="n">
        <f aca="false">IF($B$7&gt;$C$7,,IF(A58&lt;$B$7,B58*($C$7-$B$7)*$G$7,C58*$B$7*$G$7))</f>
        <v>42714.2857142857</v>
      </c>
      <c r="H58" s="60" t="n">
        <f aca="false">SUM(E58:G58)</f>
        <v>985517.142857143</v>
      </c>
      <c r="I58" s="61" t="n">
        <f aca="false">A58</f>
        <v>9.4</v>
      </c>
    </row>
    <row r="59" customFormat="false" ht="15" hidden="false" customHeight="false" outlineLevel="0" collapsed="false">
      <c r="A59" s="59" t="n">
        <f aca="false">IF($C$7=3.5,A58+0.05,IF($C$7=7,A58+0.1,IF($C$7=10.5,A58+0.15,IF($C$7=14,A58+0.2))))</f>
        <v>9.6</v>
      </c>
      <c r="B59" s="59" t="n">
        <f aca="false">(A59/$C$7)</f>
        <v>0.685714285714286</v>
      </c>
      <c r="C59" s="59" t="n">
        <f aca="false">($C$7-A59)/$C$7</f>
        <v>0.314285714285714</v>
      </c>
      <c r="D59" s="58"/>
      <c r="E59" s="60" t="n">
        <f aca="false">((B59*C59)*$E$7*$C$7^2)/2</f>
        <v>908160</v>
      </c>
      <c r="F59" s="60" t="n">
        <f aca="false">IF($A$7&gt;$C$7,,IF(A59&lt;$A$7,B59*($C$7-$A$7)*$F$7,C59*$A$7*$F$7))</f>
        <v>12571.4285714286</v>
      </c>
      <c r="G59" s="60" t="n">
        <f aca="false">IF($B$7&gt;$C$7,,IF(A59&lt;$B$7,B59*($C$7-$B$7)*$G$7,C59*$B$7*$G$7))</f>
        <v>40857.1428571429</v>
      </c>
      <c r="H59" s="60" t="n">
        <f aca="false">SUM(E59:G59)</f>
        <v>961588.571428572</v>
      </c>
      <c r="I59" s="61" t="n">
        <f aca="false">A59</f>
        <v>9.6</v>
      </c>
    </row>
    <row r="60" customFormat="false" ht="15" hidden="false" customHeight="false" outlineLevel="0" collapsed="false">
      <c r="A60" s="59" t="n">
        <f aca="false">IF($C$7=3.5,A59+0.05,IF($C$7=7,A59+0.1,IF($C$7=10.5,A59+0.15,IF($C$7=14,A59+0.2))))</f>
        <v>9.8</v>
      </c>
      <c r="B60" s="59" t="n">
        <f aca="false">(A60/$C$7)</f>
        <v>0.7</v>
      </c>
      <c r="C60" s="59" t="n">
        <f aca="false">($C$7-A60)/$C$7</f>
        <v>0.3</v>
      </c>
      <c r="D60" s="58"/>
      <c r="E60" s="60" t="n">
        <f aca="false">((B60*C60)*$E$7*$C$7^2)/2</f>
        <v>884940</v>
      </c>
      <c r="F60" s="60" t="n">
        <f aca="false">IF($A$7&gt;$C$7,,IF(A60&lt;$A$7,B60*($C$7-$A$7)*$F$7,C60*$A$7*$F$7))</f>
        <v>12000</v>
      </c>
      <c r="G60" s="60" t="n">
        <f aca="false">IF($B$7&gt;$C$7,,IF(A60&lt;$B$7,B60*($C$7-$B$7)*$G$7,C60*$B$7*$G$7))</f>
        <v>39000</v>
      </c>
      <c r="H60" s="60" t="n">
        <f aca="false">SUM(E60:G60)</f>
        <v>935940</v>
      </c>
      <c r="I60" s="61" t="n">
        <f aca="false">A60</f>
        <v>9.8</v>
      </c>
    </row>
    <row r="61" customFormat="false" ht="15" hidden="false" customHeight="false" outlineLevel="0" collapsed="false">
      <c r="A61" s="59" t="n">
        <f aca="false">IF($C$7=3.5,A60+0.05,IF($C$7=7,A60+0.1,IF($C$7=10.5,A60+0.15,IF($C$7=14,A60+0.2))))</f>
        <v>10</v>
      </c>
      <c r="B61" s="59" t="n">
        <f aca="false">(A61/$C$7)</f>
        <v>0.714285714285714</v>
      </c>
      <c r="C61" s="59" t="n">
        <f aca="false">($C$7-A61)/$C$7</f>
        <v>0.285714285714286</v>
      </c>
      <c r="D61" s="58"/>
      <c r="E61" s="60" t="n">
        <f aca="false">((B61*C61)*$E$7*$C$7^2)/2</f>
        <v>860000.000000001</v>
      </c>
      <c r="F61" s="60" t="n">
        <f aca="false">IF($A$7&gt;$C$7,,IF(A61&lt;$A$7,B61*($C$7-$A$7)*$F$7,C61*$A$7*$F$7))</f>
        <v>11428.5714285714</v>
      </c>
      <c r="G61" s="60" t="n">
        <f aca="false">IF($B$7&gt;$C$7,,IF(A61&lt;$B$7,B61*($C$7-$B$7)*$G$7,C61*$B$7*$G$7))</f>
        <v>37142.8571428572</v>
      </c>
      <c r="H61" s="60" t="n">
        <f aca="false">SUM(E61:G61)</f>
        <v>908571.428571429</v>
      </c>
      <c r="I61" s="61" t="n">
        <f aca="false">A61</f>
        <v>10</v>
      </c>
    </row>
    <row r="62" customFormat="false" ht="15" hidden="false" customHeight="false" outlineLevel="0" collapsed="false">
      <c r="A62" s="59" t="n">
        <f aca="false">IF($C$7=3.5,A61+0.05,IF($C$7=7,A61+0.1,IF($C$7=10.5,A61+0.15,IF($C$7=14,A61+0.2))))</f>
        <v>10.2</v>
      </c>
      <c r="B62" s="59" t="n">
        <f aca="false">(A62/$C$7)</f>
        <v>0.728571428571428</v>
      </c>
      <c r="C62" s="59" t="n">
        <f aca="false">($C$7-A62)/$C$7</f>
        <v>0.271428571428572</v>
      </c>
      <c r="D62" s="58"/>
      <c r="E62" s="60" t="n">
        <f aca="false">((B62*C62)*$E$7*$C$7^2)/2</f>
        <v>833340.000000001</v>
      </c>
      <c r="F62" s="60" t="n">
        <f aca="false">IF($A$7&gt;$C$7,,IF(A62&lt;$A$7,B62*($C$7-$A$7)*$F$7,C62*$A$7*$F$7))</f>
        <v>10857.1428571429</v>
      </c>
      <c r="G62" s="60" t="n">
        <f aca="false">IF($B$7&gt;$C$7,,IF(A62&lt;$B$7,B62*($C$7-$B$7)*$G$7,C62*$B$7*$G$7))</f>
        <v>35285.7142857143</v>
      </c>
      <c r="H62" s="60" t="n">
        <f aca="false">SUM(E62:G62)</f>
        <v>879482.857142858</v>
      </c>
      <c r="I62" s="61" t="n">
        <f aca="false">A62</f>
        <v>10.2</v>
      </c>
    </row>
    <row r="63" customFormat="false" ht="15" hidden="false" customHeight="false" outlineLevel="0" collapsed="false">
      <c r="A63" s="59" t="n">
        <f aca="false">IF($C$7=3.5,A62+0.05,IF($C$7=7,A62+0.1,IF($C$7=10.5,A62+0.15,IF($C$7=14,A62+0.2))))</f>
        <v>10.4</v>
      </c>
      <c r="B63" s="59" t="n">
        <f aca="false">(A63/$C$7)</f>
        <v>0.742857142857143</v>
      </c>
      <c r="C63" s="59" t="n">
        <f aca="false">($C$7-A63)/$C$7</f>
        <v>0.257142857142857</v>
      </c>
      <c r="D63" s="58"/>
      <c r="E63" s="60" t="n">
        <f aca="false">((B63*C63)*$E$7*$C$7^2)/2</f>
        <v>804960.000000001</v>
      </c>
      <c r="F63" s="60" t="n">
        <f aca="false">IF($A$7&gt;$C$7,,IF(A63&lt;$A$7,B63*($C$7-$A$7)*$F$7,C63*$A$7*$F$7))</f>
        <v>10285.7142857143</v>
      </c>
      <c r="G63" s="60" t="n">
        <f aca="false">IF($B$7&gt;$C$7,,IF(A63&lt;$B$7,B63*($C$7-$B$7)*$G$7,C63*$B$7*$G$7))</f>
        <v>33428.5714285715</v>
      </c>
      <c r="H63" s="60" t="n">
        <f aca="false">SUM(E63:G63)</f>
        <v>848674.285714287</v>
      </c>
      <c r="I63" s="61" t="n">
        <f aca="false">A63</f>
        <v>10.4</v>
      </c>
    </row>
    <row r="64" customFormat="false" ht="15" hidden="false" customHeight="false" outlineLevel="0" collapsed="false">
      <c r="A64" s="59" t="n">
        <f aca="false">IF($C$7=3.5,A63+0.05,IF($C$7=7,A63+0.1,IF($C$7=10.5,A63+0.15,IF($C$7=14,A63+0.2))))</f>
        <v>10.6</v>
      </c>
      <c r="B64" s="59" t="n">
        <f aca="false">(A64/$C$7)</f>
        <v>0.757142857142857</v>
      </c>
      <c r="C64" s="59" t="n">
        <f aca="false">($C$7-A64)/$C$7</f>
        <v>0.242857142857143</v>
      </c>
      <c r="D64" s="58"/>
      <c r="E64" s="60" t="n">
        <f aca="false">((B64*C64)*$E$7*$C$7^2)/2</f>
        <v>774860.000000001</v>
      </c>
      <c r="F64" s="60" t="n">
        <f aca="false">IF($A$7&gt;$C$7,,IF(A64&lt;$A$7,B64*($C$7-$A$7)*$F$7,C64*$A$7*$F$7))</f>
        <v>9714.28571428573</v>
      </c>
      <c r="G64" s="60" t="n">
        <f aca="false">IF($B$7&gt;$C$7,,IF(A64&lt;$B$7,B64*($C$7-$B$7)*$G$7,C64*$B$7*$G$7))</f>
        <v>31571.4285714286</v>
      </c>
      <c r="H64" s="60" t="n">
        <f aca="false">SUM(E64:G64)</f>
        <v>816145.714285715</v>
      </c>
      <c r="I64" s="61" t="n">
        <f aca="false">A64</f>
        <v>10.6</v>
      </c>
    </row>
    <row r="65" customFormat="false" ht="15" hidden="false" customHeight="false" outlineLevel="0" collapsed="false">
      <c r="A65" s="59" t="n">
        <f aca="false">IF($C$7=3.5,A64+0.05,IF($C$7=7,A64+0.1,IF($C$7=10.5,A64+0.15,IF($C$7=14,A64+0.2))))</f>
        <v>10.8</v>
      </c>
      <c r="B65" s="59" t="n">
        <f aca="false">(A65/$C$7)</f>
        <v>0.771428571428571</v>
      </c>
      <c r="C65" s="59" t="n">
        <f aca="false">($C$7-A65)/$C$7</f>
        <v>0.228571428571429</v>
      </c>
      <c r="D65" s="58"/>
      <c r="E65" s="60" t="n">
        <f aca="false">((B65*C65)*$E$7*$C$7^2)/2</f>
        <v>743040.000000001</v>
      </c>
      <c r="F65" s="60" t="n">
        <f aca="false">IF($A$7&gt;$C$7,,IF(A65&lt;$A$7,B65*($C$7-$A$7)*$F$7,C65*$A$7*$F$7))</f>
        <v>9142.85714285716</v>
      </c>
      <c r="G65" s="60" t="n">
        <f aca="false">IF($B$7&gt;$C$7,,IF(A65&lt;$B$7,B65*($C$7-$B$7)*$G$7,C65*$B$7*$G$7))</f>
        <v>29714.2857142858</v>
      </c>
      <c r="H65" s="60" t="n">
        <f aca="false">SUM(E65:G65)</f>
        <v>781897.142857144</v>
      </c>
      <c r="I65" s="61" t="n">
        <f aca="false">A65</f>
        <v>10.8</v>
      </c>
    </row>
    <row r="66" customFormat="false" ht="15" hidden="false" customHeight="false" outlineLevel="0" collapsed="false">
      <c r="A66" s="59" t="n">
        <f aca="false">IF($C$7=3.5,A65+0.05,IF($C$7=7,A65+0.1,IF($C$7=10.5,A65+0.15,IF($C$7=14,A65+0.2))))</f>
        <v>11</v>
      </c>
      <c r="B66" s="59" t="n">
        <f aca="false">(A66/$C$7)</f>
        <v>0.785714285714285</v>
      </c>
      <c r="C66" s="59" t="n">
        <f aca="false">($C$7-A66)/$C$7</f>
        <v>0.214285714285715</v>
      </c>
      <c r="D66" s="58"/>
      <c r="E66" s="60" t="n">
        <f aca="false">((B66*C66)*$E$7*$C$7^2)/2</f>
        <v>709500.000000001</v>
      </c>
      <c r="F66" s="60" t="n">
        <f aca="false">IF($A$7&gt;$C$7,,IF(A66&lt;$A$7,B66*($C$7-$A$7)*$F$7,C66*$A$7*$F$7))</f>
        <v>8571.42857142859</v>
      </c>
      <c r="G66" s="60" t="n">
        <f aca="false">IF($B$7&gt;$C$7,,IF(A66&lt;$B$7,B66*($C$7-$B$7)*$G$7,C66*$B$7*$G$7))</f>
        <v>27857.1428571429</v>
      </c>
      <c r="H66" s="60" t="n">
        <f aca="false">SUM(E66:G66)</f>
        <v>745928.571428573</v>
      </c>
      <c r="I66" s="61" t="n">
        <f aca="false">A66</f>
        <v>11</v>
      </c>
    </row>
    <row r="67" customFormat="false" ht="15" hidden="false" customHeight="false" outlineLevel="0" collapsed="false">
      <c r="A67" s="59" t="n">
        <f aca="false">IF($C$7=3.5,A66+0.05,IF($C$7=7,A66+0.1,IF($C$7=10.5,A66+0.15,IF($C$7=14,A66+0.2))))</f>
        <v>11.2</v>
      </c>
      <c r="B67" s="59" t="n">
        <f aca="false">(A67/$C$7)</f>
        <v>0.8</v>
      </c>
      <c r="C67" s="59" t="n">
        <f aca="false">($C$7-A67)/$C$7</f>
        <v>0.200000000000001</v>
      </c>
      <c r="D67" s="58"/>
      <c r="E67" s="60" t="n">
        <f aca="false">((B67*C67)*$E$7*$C$7^2)/2</f>
        <v>674240.000000002</v>
      </c>
      <c r="F67" s="60" t="n">
        <f aca="false">IF($A$7&gt;$C$7,,IF(A67&lt;$A$7,B67*($C$7-$A$7)*$F$7,C67*$A$7*$F$7))</f>
        <v>8000.00000000002</v>
      </c>
      <c r="G67" s="60" t="n">
        <f aca="false">IF($B$7&gt;$C$7,,IF(A67&lt;$B$7,B67*($C$7-$B$7)*$G$7,C67*$B$7*$G$7))</f>
        <v>26000.0000000001</v>
      </c>
      <c r="H67" s="60" t="n">
        <f aca="false">SUM(E67:G67)</f>
        <v>708240.000000002</v>
      </c>
      <c r="I67" s="61" t="n">
        <f aca="false">A67</f>
        <v>11.2</v>
      </c>
    </row>
    <row r="68" customFormat="false" ht="15" hidden="false" customHeight="false" outlineLevel="0" collapsed="false">
      <c r="A68" s="59" t="n">
        <f aca="false">IF($C$7=3.5,A67+0.05,IF($C$7=7,A67+0.1,IF($C$7=10.5,A67+0.15,IF($C$7=14,A67+0.2))))</f>
        <v>11.4</v>
      </c>
      <c r="B68" s="59" t="n">
        <f aca="false">(A68/$C$7)</f>
        <v>0.814285714285714</v>
      </c>
      <c r="C68" s="59" t="n">
        <f aca="false">($C$7-A68)/$C$7</f>
        <v>0.185714285714286</v>
      </c>
      <c r="D68" s="58"/>
      <c r="E68" s="60" t="n">
        <f aca="false">((B68*C68)*$E$7*$C$7^2)/2</f>
        <v>637260.000000002</v>
      </c>
      <c r="F68" s="60" t="n">
        <f aca="false">IF($A$7&gt;$C$7,,IF(A68&lt;$A$7,B68*($C$7-$A$7)*$F$7,C68*$A$7*$F$7))</f>
        <v>7428.57142857145</v>
      </c>
      <c r="G68" s="60" t="n">
        <f aca="false">IF($B$7&gt;$C$7,,IF(A68&lt;$B$7,B68*($C$7-$B$7)*$G$7,C68*$B$7*$G$7))</f>
        <v>24142.8571428572</v>
      </c>
      <c r="H68" s="60" t="n">
        <f aca="false">SUM(E68:G68)</f>
        <v>668831.42857143</v>
      </c>
      <c r="I68" s="61" t="n">
        <f aca="false">A68</f>
        <v>11.4</v>
      </c>
    </row>
    <row r="69" customFormat="false" ht="15" hidden="false" customHeight="false" outlineLevel="0" collapsed="false">
      <c r="A69" s="59" t="n">
        <f aca="false">IF($C$7=3.5,A68+0.05,IF($C$7=7,A68+0.1,IF($C$7=10.5,A68+0.15,IF($C$7=14,A68+0.2))))</f>
        <v>11.6</v>
      </c>
      <c r="B69" s="59" t="n">
        <f aca="false">(A69/$C$7)</f>
        <v>0.828571428571428</v>
      </c>
      <c r="C69" s="59" t="n">
        <f aca="false">($C$7-A69)/$C$7</f>
        <v>0.171428571428572</v>
      </c>
      <c r="D69" s="58"/>
      <c r="E69" s="60" t="n">
        <f aca="false">((B69*C69)*$E$7*$C$7^2)/2</f>
        <v>598560.000000002</v>
      </c>
      <c r="F69" s="60" t="n">
        <f aca="false">IF($A$7&gt;$C$7,,IF(A69&lt;$A$7,B69*($C$7-$A$7)*$F$7,C69*$A$7*$F$7))</f>
        <v>6857.14285714288</v>
      </c>
      <c r="G69" s="60" t="n">
        <f aca="false">IF($B$7&gt;$C$7,,IF(A69&lt;$B$7,B69*($C$7-$B$7)*$G$7,C69*$B$7*$G$7))</f>
        <v>22285.7142857144</v>
      </c>
      <c r="H69" s="60" t="n">
        <f aca="false">SUM(E69:G69)</f>
        <v>627702.857142859</v>
      </c>
      <c r="I69" s="61" t="n">
        <f aca="false">A69</f>
        <v>11.6</v>
      </c>
    </row>
    <row r="70" customFormat="false" ht="15" hidden="false" customHeight="false" outlineLevel="0" collapsed="false">
      <c r="A70" s="59" t="n">
        <f aca="false">IF($C$7=3.5,A69+0.05,IF($C$7=7,A69+0.1,IF($C$7=10.5,A69+0.15,IF($C$7=14,A69+0.2))))</f>
        <v>11.8</v>
      </c>
      <c r="B70" s="59" t="n">
        <f aca="false">(A70/$C$7)</f>
        <v>0.842857142857142</v>
      </c>
      <c r="C70" s="59" t="n">
        <f aca="false">($C$7-A70)/$C$7</f>
        <v>0.157142857142858</v>
      </c>
      <c r="D70" s="58"/>
      <c r="E70" s="60" t="n">
        <f aca="false">((B70*C70)*$E$7*$C$7^2)/2</f>
        <v>558140.000000002</v>
      </c>
      <c r="F70" s="60" t="n">
        <f aca="false">IF($A$7&gt;$C$7,,IF(A70&lt;$A$7,B70*($C$7-$A$7)*$F$7,C70*$A$7*$F$7))</f>
        <v>6285.71428571431</v>
      </c>
      <c r="G70" s="60" t="n">
        <f aca="false">IF($B$7&gt;$C$7,,IF(A70&lt;$B$7,B70*($C$7-$B$7)*$G$7,C70*$B$7*$G$7))</f>
        <v>20428.5714285715</v>
      </c>
      <c r="H70" s="60" t="n">
        <f aca="false">SUM(E70:G70)</f>
        <v>584854.285714288</v>
      </c>
      <c r="I70" s="61" t="n">
        <f aca="false">A70</f>
        <v>11.8</v>
      </c>
    </row>
    <row r="71" customFormat="false" ht="15" hidden="false" customHeight="false" outlineLevel="0" collapsed="false">
      <c r="A71" s="59" t="n">
        <f aca="false">IF($C$7=3.5,A70+0.05,IF($C$7=7,A70+0.1,IF($C$7=10.5,A70+0.15,IF($C$7=14,A70+0.2))))</f>
        <v>12</v>
      </c>
      <c r="B71" s="59" t="n">
        <f aca="false">(A71/$C$7)</f>
        <v>0.857142857142856</v>
      </c>
      <c r="C71" s="59" t="n">
        <f aca="false">($C$7-A71)/$C$7</f>
        <v>0.142857142857144</v>
      </c>
      <c r="D71" s="58"/>
      <c r="E71" s="60" t="n">
        <f aca="false">((B71*C71)*$E$7*$C$7^2)/2</f>
        <v>516000.000000002</v>
      </c>
      <c r="F71" s="60" t="n">
        <f aca="false">IF($A$7&gt;$C$7,,IF(A71&lt;$A$7,B71*($C$7-$A$7)*$F$7,C71*$A$7*$F$7))</f>
        <v>5714.28571428574</v>
      </c>
      <c r="G71" s="60" t="n">
        <f aca="false">IF($B$7&gt;$C$7,,IF(A71&lt;$B$7,B71*($C$7-$B$7)*$G$7,C71*$B$7*$G$7))</f>
        <v>18571.4285714287</v>
      </c>
      <c r="H71" s="60" t="n">
        <f aca="false">SUM(E71:G71)</f>
        <v>540285.714285717</v>
      </c>
      <c r="I71" s="61" t="n">
        <f aca="false">A71</f>
        <v>12</v>
      </c>
    </row>
    <row r="72" customFormat="false" ht="15" hidden="false" customHeight="false" outlineLevel="0" collapsed="false">
      <c r="A72" s="59" t="n">
        <f aca="false">IF($C$7=3.5,A71+0.05,IF($C$7=7,A71+0.1,IF($C$7=10.5,A71+0.15,IF($C$7=14,A71+0.2))))</f>
        <v>12.2</v>
      </c>
      <c r="B72" s="59" t="n">
        <f aca="false">(A72/$C$7)</f>
        <v>0.871428571428571</v>
      </c>
      <c r="C72" s="59" t="n">
        <f aca="false">($C$7-A72)/$C$7</f>
        <v>0.128571428571429</v>
      </c>
      <c r="D72" s="58"/>
      <c r="E72" s="60" t="n">
        <f aca="false">((B72*C72)*$E$7*$C$7^2)/2</f>
        <v>472140.000000003</v>
      </c>
      <c r="F72" s="60" t="n">
        <f aca="false">IF($A$7&gt;$C$7,,IF(A72&lt;$A$7,B72*($C$7-$A$7)*$F$7,C72*$A$7*$F$7))</f>
        <v>5142.85714285718</v>
      </c>
      <c r="G72" s="60" t="n">
        <f aca="false">IF($B$7&gt;$C$7,,IF(A72&lt;$B$7,B72*($C$7-$B$7)*$G$7,C72*$B$7*$G$7))</f>
        <v>16714.2857142858</v>
      </c>
      <c r="H72" s="60" t="n">
        <f aca="false">SUM(E72:G72)</f>
        <v>493997.142857146</v>
      </c>
      <c r="I72" s="61" t="n">
        <f aca="false">A72</f>
        <v>12.2</v>
      </c>
    </row>
    <row r="73" customFormat="false" ht="15" hidden="false" customHeight="false" outlineLevel="0" collapsed="false">
      <c r="A73" s="59" t="n">
        <f aca="false">IF($C$7=3.5,A72+0.05,IF($C$7=7,A72+0.1,IF($C$7=10.5,A72+0.15,IF($C$7=14,A72+0.2))))</f>
        <v>12.4</v>
      </c>
      <c r="B73" s="59" t="n">
        <f aca="false">(A73/$C$7)</f>
        <v>0.885714285714285</v>
      </c>
      <c r="C73" s="59" t="n">
        <f aca="false">($C$7-A73)/$C$7</f>
        <v>0.114285714285715</v>
      </c>
      <c r="D73" s="58"/>
      <c r="E73" s="60" t="n">
        <f aca="false">((B73*C73)*$E$7*$C$7^2)/2</f>
        <v>426560.000000003</v>
      </c>
      <c r="F73" s="60" t="n">
        <f aca="false">IF($A$7&gt;$C$7,,IF(A73&lt;$A$7,B73*($C$7-$A$7)*$F$7,C73*$A$7*$F$7))</f>
        <v>4571.42857142861</v>
      </c>
      <c r="G73" s="60" t="n">
        <f aca="false">IF($B$7&gt;$C$7,,IF(A73&lt;$B$7,B73*($C$7-$B$7)*$G$7,C73*$B$7*$G$7))</f>
        <v>14857.142857143</v>
      </c>
      <c r="H73" s="60" t="n">
        <f aca="false">SUM(E73:G73)</f>
        <v>445988.571428574</v>
      </c>
      <c r="I73" s="61" t="n">
        <f aca="false">A73</f>
        <v>12.4</v>
      </c>
    </row>
    <row r="74" customFormat="false" ht="15" hidden="false" customHeight="false" outlineLevel="0" collapsed="false">
      <c r="A74" s="59" t="n">
        <f aca="false">IF($C$7=3.5,A73+0.05,IF($C$7=7,A73+0.1,IF($C$7=10.5,A73+0.15,IF($C$7=14,A73+0.2))))</f>
        <v>12.6</v>
      </c>
      <c r="B74" s="59" t="n">
        <f aca="false">(A74/$C$7)</f>
        <v>0.899999999999999</v>
      </c>
      <c r="C74" s="59" t="n">
        <f aca="false">($C$7-A74)/$C$7</f>
        <v>0.100000000000001</v>
      </c>
      <c r="D74" s="58"/>
      <c r="E74" s="60" t="n">
        <f aca="false">((B74*C74)*$E$7*$C$7^2)/2</f>
        <v>379260.000000003</v>
      </c>
      <c r="F74" s="60" t="n">
        <f aca="false">IF($A$7&gt;$C$7,,IF(A74&lt;$A$7,B74*($C$7-$A$7)*$F$7,C74*$A$7*$F$7))</f>
        <v>4000.00000000004</v>
      </c>
      <c r="G74" s="60" t="n">
        <f aca="false">IF($B$7&gt;$C$7,,IF(A74&lt;$B$7,B74*($C$7-$B$7)*$G$7,C74*$B$7*$G$7))</f>
        <v>13000.0000000001</v>
      </c>
      <c r="H74" s="60" t="n">
        <f aca="false">SUM(E74:G74)</f>
        <v>396260.000000003</v>
      </c>
      <c r="I74" s="61" t="n">
        <f aca="false">A74</f>
        <v>12.6</v>
      </c>
    </row>
    <row r="75" customFormat="false" ht="15" hidden="false" customHeight="false" outlineLevel="0" collapsed="false">
      <c r="A75" s="59" t="n">
        <f aca="false">IF($C$7=3.5,A74+0.05,IF($C$7=7,A74+0.1,IF($C$7=10.5,A74+0.15,IF($C$7=14,A74+0.2))))</f>
        <v>12.8</v>
      </c>
      <c r="B75" s="59" t="n">
        <f aca="false">(A75/$C$7)</f>
        <v>0.914285714285713</v>
      </c>
      <c r="C75" s="59" t="n">
        <f aca="false">($C$7-A75)/$C$7</f>
        <v>0.0857142857142867</v>
      </c>
      <c r="D75" s="58"/>
      <c r="E75" s="60" t="n">
        <f aca="false">((B75*C75)*$E$7*$C$7^2)/2</f>
        <v>330240.000000003</v>
      </c>
      <c r="F75" s="60" t="n">
        <f aca="false">IF($A$7&gt;$C$7,,IF(A75&lt;$A$7,B75*($C$7-$A$7)*$F$7,C75*$A$7*$F$7))</f>
        <v>3428.57142857147</v>
      </c>
      <c r="G75" s="60" t="n">
        <f aca="false">IF($B$7&gt;$C$7,,IF(A75&lt;$B$7,B75*($C$7-$B$7)*$G$7,C75*$B$7*$G$7))</f>
        <v>11142.8571428573</v>
      </c>
      <c r="H75" s="60" t="n">
        <f aca="false">SUM(E75:G75)</f>
        <v>344811.428571432</v>
      </c>
      <c r="I75" s="61" t="n">
        <f aca="false">A75</f>
        <v>12.8</v>
      </c>
    </row>
    <row r="76" customFormat="false" ht="15" hidden="false" customHeight="false" outlineLevel="0" collapsed="false">
      <c r="A76" s="59" t="n">
        <f aca="false">IF($C$7=3.5,A75+0.05,IF($C$7=7,A75+0.1,IF($C$7=10.5,A75+0.15,IF($C$7=14,A75+0.2))))</f>
        <v>13</v>
      </c>
      <c r="B76" s="59" t="n">
        <f aca="false">(A76/$C$7)</f>
        <v>0.928571428571428</v>
      </c>
      <c r="C76" s="59" t="n">
        <f aca="false">($C$7-A76)/$C$7</f>
        <v>0.0714285714285724</v>
      </c>
      <c r="D76" s="58"/>
      <c r="E76" s="60" t="n">
        <f aca="false">((B76*C76)*$E$7*$C$7^2)/2</f>
        <v>279500.000000004</v>
      </c>
      <c r="F76" s="60" t="n">
        <f aca="false">IF($A$7&gt;$C$7,,IF(A76&lt;$A$7,B76*($C$7-$A$7)*$F$7,C76*$A$7*$F$7))</f>
        <v>2857.1428571429</v>
      </c>
      <c r="G76" s="60" t="n">
        <f aca="false">IF($B$7&gt;$C$7,,IF(A76&lt;$B$7,B76*($C$7-$B$7)*$G$7,C76*$B$7*$G$7))</f>
        <v>9285.71428571442</v>
      </c>
      <c r="H76" s="60" t="n">
        <f aca="false">SUM(E76:G76)</f>
        <v>291642.857142861</v>
      </c>
      <c r="I76" s="61" t="n">
        <f aca="false">A76</f>
        <v>13</v>
      </c>
    </row>
    <row r="77" customFormat="false" ht="15" hidden="false" customHeight="false" outlineLevel="0" collapsed="false">
      <c r="A77" s="59" t="n">
        <f aca="false">IF($C$7=3.5,A76+0.05,IF($C$7=7,A76+0.1,IF($C$7=10.5,A76+0.15,IF($C$7=14,A76+0.2))))</f>
        <v>13.2</v>
      </c>
      <c r="B77" s="59" t="n">
        <f aca="false">(A77/$C$7)</f>
        <v>0.942857142857142</v>
      </c>
      <c r="C77" s="59" t="n">
        <f aca="false">($C$7-A77)/$C$7</f>
        <v>0.0571428571428582</v>
      </c>
      <c r="D77" s="58"/>
      <c r="E77" s="60" t="n">
        <f aca="false">((B77*C77)*$E$7*$C$7^2)/2</f>
        <v>227040.000000004</v>
      </c>
      <c r="F77" s="60" t="n">
        <f aca="false">IF($A$7&gt;$C$7,,IF(A77&lt;$A$7,B77*($C$7-$A$7)*$F$7,C77*$A$7*$F$7))</f>
        <v>2285.71428571433</v>
      </c>
      <c r="G77" s="60" t="n">
        <f aca="false">IF($B$7&gt;$C$7,,IF(A77&lt;$B$7,B77*($C$7-$B$7)*$G$7,C77*$B$7*$G$7))</f>
        <v>7428.57142857157</v>
      </c>
      <c r="H77" s="60" t="n">
        <f aca="false">SUM(E77:G77)</f>
        <v>236754.28571429</v>
      </c>
      <c r="I77" s="61" t="n">
        <f aca="false">A77</f>
        <v>13.2</v>
      </c>
    </row>
    <row r="78" customFormat="false" ht="15" hidden="false" customHeight="false" outlineLevel="0" collapsed="false">
      <c r="A78" s="59" t="n">
        <f aca="false">IF($C$7=3.5,A77+0.05,IF($C$7=7,A77+0.1,IF($C$7=10.5,A77+0.15,IF($C$7=14,A77+0.2))))</f>
        <v>13.4</v>
      </c>
      <c r="B78" s="59" t="n">
        <f aca="false">(A78/$C$7)</f>
        <v>0.957142857142856</v>
      </c>
      <c r="C78" s="59" t="n">
        <f aca="false">($C$7-A78)/$C$7</f>
        <v>0.042857142857144</v>
      </c>
      <c r="D78" s="58"/>
      <c r="E78" s="60" t="n">
        <f aca="false">((B78*C78)*$E$7*$C$7^2)/2</f>
        <v>172860.000000004</v>
      </c>
      <c r="F78" s="60" t="n">
        <f aca="false">IF($A$7&gt;$C$7,,IF(A78&lt;$A$7,B78*($C$7-$A$7)*$F$7,C78*$A$7*$F$7))</f>
        <v>1714.28571428576</v>
      </c>
      <c r="G78" s="60" t="n">
        <f aca="false">IF($B$7&gt;$C$7,,IF(A78&lt;$B$7,B78*($C$7-$B$7)*$G$7,C78*$B$7*$G$7))</f>
        <v>5571.42857142872</v>
      </c>
      <c r="H78" s="60" t="n">
        <f aca="false">SUM(E78:G78)</f>
        <v>180145.714285719</v>
      </c>
      <c r="I78" s="61" t="n">
        <f aca="false">A78</f>
        <v>13.4</v>
      </c>
    </row>
    <row r="79" customFormat="false" ht="15" hidden="false" customHeight="false" outlineLevel="0" collapsed="false">
      <c r="A79" s="59" t="n">
        <f aca="false">IF($C$7=3.5,A78+0.05,IF($C$7=7,A78+0.1,IF($C$7=10.5,A78+0.15,IF($C$7=14,A78+0.2))))</f>
        <v>13.6</v>
      </c>
      <c r="B79" s="59" t="n">
        <f aca="false">(A79/$C$7)</f>
        <v>0.97142857142857</v>
      </c>
      <c r="C79" s="59" t="n">
        <f aca="false">($C$7-A79)/$C$7</f>
        <v>0.0285714285714297</v>
      </c>
      <c r="D79" s="58"/>
      <c r="E79" s="60" t="n">
        <f aca="false">((B79*C79)*$E$7*$C$7^2)/2</f>
        <v>116960.000000005</v>
      </c>
      <c r="F79" s="60" t="n">
        <f aca="false">IF($A$7&gt;$C$7,,IF(A79&lt;$A$7,B79*($C$7-$A$7)*$F$7,C79*$A$7*$F$7))</f>
        <v>1142.85714285719</v>
      </c>
      <c r="G79" s="60" t="n">
        <f aca="false">IF($B$7&gt;$C$7,,IF(A79&lt;$B$7,B79*($C$7-$B$7)*$G$7,C79*$B$7*$G$7))</f>
        <v>3714.28571428587</v>
      </c>
      <c r="H79" s="60" t="n">
        <f aca="false">SUM(E79:G79)</f>
        <v>121817.142857148</v>
      </c>
      <c r="I79" s="61" t="n">
        <f aca="false">A79</f>
        <v>13.6</v>
      </c>
    </row>
    <row r="80" customFormat="false" ht="15" hidden="false" customHeight="false" outlineLevel="0" collapsed="false">
      <c r="A80" s="59" t="n">
        <f aca="false">IF($C$7=3.5,A79+0.05,IF($C$7=7,A79+0.1,IF($C$7=10.5,A79+0.15,IF($C$7=14,A79+0.2))))</f>
        <v>13.8</v>
      </c>
      <c r="B80" s="59" t="n">
        <f aca="false">(A80/$C$7)</f>
        <v>0.985714285714285</v>
      </c>
      <c r="C80" s="59" t="n">
        <f aca="false">($C$7-A80)/$C$7</f>
        <v>0.0142857142857155</v>
      </c>
      <c r="D80" s="58"/>
      <c r="E80" s="60" t="n">
        <f aca="false">((B80*C80)*$E$7*$C$7^2)/2</f>
        <v>59340.000000005</v>
      </c>
      <c r="F80" s="60" t="n">
        <f aca="false">IF($A$7&gt;$C$7,,IF(A80&lt;$A$7,B80*($C$7-$A$7)*$F$7,C80*$A$7*$F$7))</f>
        <v>571.42857142862</v>
      </c>
      <c r="G80" s="60" t="n">
        <f aca="false">IF($B$7&gt;$C$7,,IF(A80&lt;$B$7,B80*($C$7-$B$7)*$G$7,C80*$B$7*$G$7))</f>
        <v>1857.14285714302</v>
      </c>
      <c r="H80" s="60" t="n">
        <f aca="false">SUM(E80:G80)</f>
        <v>61768.5714285766</v>
      </c>
      <c r="I80" s="61" t="n">
        <f aca="false">A80</f>
        <v>13.8</v>
      </c>
    </row>
    <row r="81" customFormat="false" ht="15" hidden="false" customHeight="false" outlineLevel="0" collapsed="false">
      <c r="A81" s="59" t="n">
        <f aca="false">IF($C$7=3.5,A80+0.05,IF($C$7=7,A80+0.1,IF($C$7=10.5,A80+0.15,IF($C$7=14,A80+0.2))))</f>
        <v>14</v>
      </c>
      <c r="B81" s="59" t="n">
        <f aca="false">(A81/$C$7)</f>
        <v>0.999999999999999</v>
      </c>
      <c r="C81" s="59" t="n">
        <f aca="false">($C$7-A81)/$C$7</f>
        <v>0</v>
      </c>
      <c r="D81" s="58"/>
      <c r="E81" s="60" t="n">
        <f aca="false">((B81*C81)*$E$7*$C$7^2)/2</f>
        <v>0</v>
      </c>
      <c r="F81" s="60" t="n">
        <f aca="false">IF($A$7&gt;$C$7,,IF(A81&lt;$A$7,B81*($C$7-$A$7)*$F$7,C81*$A$7*$F$7))</f>
        <v>0</v>
      </c>
      <c r="G81" s="60" t="n">
        <f aca="false">IF($B$7&gt;$C$7,,IF(A81&lt;$B$7,B81*($C$7-$B$7)*$G$7,C81*$B$7*$G$7))</f>
        <v>0</v>
      </c>
      <c r="H81" s="60" t="n">
        <f aca="false">SUM(E81:G81)</f>
        <v>0</v>
      </c>
      <c r="I81" s="61" t="n">
        <f aca="false">A81</f>
        <v>14</v>
      </c>
    </row>
  </sheetData>
  <sheetProtection sheet="false"/>
  <mergeCells count="1">
    <mergeCell ref="B2:G3"/>
  </mergeCells>
  <printOptions headings="false" gridLines="false" gridLinesSet="true" horizontalCentered="true" verticalCentered="false"/>
  <pageMargins left="0.708333333333333" right="0.708333333333333" top="0.748611111111111" bottom="0.747916666666667" header="0.315277777777778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&amp;LTina Lanz
Mat. Nr.: 1330916&amp;CInformatik 1
Aufgabe 2&amp;R11. November 2013</oddHeader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9.14285714285714" collapsed="true"/>
  </cols>
  <sheetData>
    <row r="1" customFormat="false" ht="15" hidden="false" customHeight="false" outlineLevel="0" collapsed="false">
      <c r="A1" s="62" t="s">
        <v>65</v>
      </c>
      <c r="B1"/>
    </row>
    <row r="2" customFormat="false" ht="15" hidden="false" customHeight="false" outlineLevel="0" collapsed="false">
      <c r="A2" s="63" t="n">
        <v>3.5</v>
      </c>
    </row>
    <row r="3" customFormat="false" ht="15" hidden="false" customHeight="false" outlineLevel="0" collapsed="false">
      <c r="A3" s="63" t="n">
        <v>7</v>
      </c>
    </row>
    <row r="4" customFormat="false" ht="15" hidden="false" customHeight="false" outlineLevel="0" collapsed="false">
      <c r="A4" s="63" t="n">
        <v>10.5</v>
      </c>
    </row>
    <row r="5" customFormat="false" ht="15" hidden="false" customHeight="false" outlineLevel="0" collapsed="false">
      <c r="A5" s="63" t="n">
        <v>14</v>
      </c>
    </row>
    <row r="7" customFormat="false" ht="15" hidden="false" customHeight="false" outlineLevel="0" collapsed="false">
      <c r="A7" s="62" t="s">
        <v>66</v>
      </c>
    </row>
    <row r="8" customFormat="false" ht="15" hidden="false" customHeight="false" outlineLevel="0" collapsed="false">
      <c r="A8" s="64" t="s">
        <v>58</v>
      </c>
      <c r="B8" s="64" t="s">
        <v>67</v>
      </c>
    </row>
    <row r="9" customFormat="false" ht="15" hidden="false" customHeight="false" outlineLevel="0" collapsed="false">
      <c r="A9" s="65" t="n">
        <v>2</v>
      </c>
      <c r="B9" s="65" t="n">
        <v>2</v>
      </c>
    </row>
    <row r="10" customFormat="false" ht="15" hidden="false" customHeight="false" outlineLevel="0" collapsed="false">
      <c r="A10" s="65" t="n">
        <f aca="false">2+'Eingabe QS'!$I$9</f>
        <v>32</v>
      </c>
      <c r="B10" s="65" t="n">
        <f aca="false">2</f>
        <v>2</v>
      </c>
    </row>
    <row r="11" customFormat="false" ht="15" hidden="false" customHeight="false" outlineLevel="0" collapsed="false">
      <c r="A11" s="65" t="n">
        <f aca="false">2+'Eingabe QS'!I9</f>
        <v>32</v>
      </c>
      <c r="B11" s="65" t="n">
        <f aca="false">2+'Eingabe QS'!I13</f>
        <v>3.9</v>
      </c>
    </row>
    <row r="12" customFormat="false" ht="15" hidden="false" customHeight="false" outlineLevel="0" collapsed="false">
      <c r="A12" s="65" t="n">
        <f aca="false">2+('Eingabe QS'!I9/2)+('Eingabe QS'!I11/2)</f>
        <v>17.55</v>
      </c>
      <c r="B12" s="65" t="n">
        <f aca="false">2+'Eingabe QS'!I13</f>
        <v>3.9</v>
      </c>
    </row>
    <row r="13" customFormat="false" ht="15" hidden="false" customHeight="false" outlineLevel="0" collapsed="false">
      <c r="A13" s="65" t="n">
        <f aca="false">2+('Eingabe QS'!I9/2)+('Eingabe QS'!I11/2)</f>
        <v>17.55</v>
      </c>
      <c r="B13" s="65" t="n">
        <f aca="false">2+('Eingabe QS'!I7-'Eingabe QS'!I13)</f>
        <v>30.1</v>
      </c>
    </row>
    <row r="14" customFormat="false" ht="15" hidden="false" customHeight="false" outlineLevel="0" collapsed="false">
      <c r="A14" s="65" t="n">
        <f aca="false">2+'Eingabe QS'!I9</f>
        <v>32</v>
      </c>
      <c r="B14" s="65" t="n">
        <f aca="false">2+('Eingabe QS'!I7-'Eingabe QS'!I13)</f>
        <v>30.1</v>
      </c>
    </row>
    <row r="15" customFormat="false" ht="15" hidden="false" customHeight="false" outlineLevel="0" collapsed="false">
      <c r="A15" s="65" t="n">
        <f aca="false">2+'Eingabe QS'!I9</f>
        <v>32</v>
      </c>
      <c r="B15" s="65" t="n">
        <f aca="false">2+'Eingabe QS'!I7</f>
        <v>32</v>
      </c>
    </row>
    <row r="16" customFormat="false" ht="15" hidden="false" customHeight="false" outlineLevel="0" collapsed="false">
      <c r="A16" s="65" t="n">
        <f aca="false">2</f>
        <v>2</v>
      </c>
      <c r="B16" s="65" t="n">
        <f aca="false">2+'Eingabe QS'!I7</f>
        <v>32</v>
      </c>
    </row>
    <row r="17" customFormat="false" ht="15" hidden="false" customHeight="false" outlineLevel="0" collapsed="false">
      <c r="A17" s="65" t="n">
        <f aca="false">2</f>
        <v>2</v>
      </c>
      <c r="B17" s="65" t="n">
        <f aca="false">2+('Eingabe QS'!I7-'Eingabe QS'!I13)</f>
        <v>30.1</v>
      </c>
    </row>
    <row r="18" customFormat="false" ht="15" hidden="false" customHeight="false" outlineLevel="0" collapsed="false">
      <c r="A18" s="65" t="n">
        <f aca="false">2+('Eingabe QS'!I9/2)-('Eingabe QS'!I11/2)</f>
        <v>16.45</v>
      </c>
      <c r="B18" s="65" t="n">
        <f aca="false">2+('Eingabe QS'!I7-'Eingabe QS'!I13)</f>
        <v>30.1</v>
      </c>
    </row>
    <row r="19" customFormat="false" ht="15" hidden="false" customHeight="false" outlineLevel="0" collapsed="false">
      <c r="A19" s="65" t="n">
        <f aca="false">2+('Eingabe QS'!I9/2)-('Eingabe QS'!I11/2)</f>
        <v>16.45</v>
      </c>
      <c r="B19" s="65" t="n">
        <f aca="false">2+'Eingabe QS'!I13</f>
        <v>3.9</v>
      </c>
    </row>
    <row r="20" customFormat="false" ht="15" hidden="false" customHeight="false" outlineLevel="0" collapsed="false">
      <c r="A20" s="65" t="n">
        <f aca="false">2</f>
        <v>2</v>
      </c>
      <c r="B20" s="65" t="n">
        <f aca="false">2+'Eingabe QS'!I13</f>
        <v>3.9</v>
      </c>
    </row>
    <row r="21" customFormat="false" ht="15" hidden="false" customHeight="false" outlineLevel="0" collapsed="false">
      <c r="A21" s="65" t="n">
        <f aca="false">2</f>
        <v>2</v>
      </c>
      <c r="B21" s="65" t="n">
        <v>2</v>
      </c>
    </row>
    <row r="22" customFormat="false" ht="15" hidden="false" customHeight="false" outlineLevel="0" collapsed="false">
      <c r="A22" s="65"/>
      <c r="B22" s="65"/>
    </row>
    <row r="23" customFormat="false" ht="15" hidden="false" customHeight="false" outlineLevel="0" collapsed="false">
      <c r="A23" s="65" t="n">
        <f aca="false">2</f>
        <v>2</v>
      </c>
      <c r="B23" s="65" t="n">
        <f aca="false">2+('Eingabe QS'!$I$7/2)</f>
        <v>17</v>
      </c>
    </row>
    <row r="24" customFormat="false" ht="15" hidden="false" customHeight="false" outlineLevel="0" collapsed="false">
      <c r="A24" s="65" t="n">
        <f aca="false">2+'Eingabe QS'!$I$9</f>
        <v>32</v>
      </c>
      <c r="B24" s="65" t="n">
        <f aca="false">2+('Eingabe QS'!$I$7/2)</f>
        <v>17</v>
      </c>
    </row>
    <row r="25" customFormat="false" ht="15" hidden="false" customHeight="false" outlineLevel="0" collapsed="false">
      <c r="A25" s="65"/>
      <c r="B25" s="65"/>
    </row>
    <row r="26" customFormat="false" ht="15" hidden="false" customHeight="false" outlineLevel="0" collapsed="false">
      <c r="A26" s="65" t="n">
        <f aca="false">2+('Eingabe QS'!$I$9/2)-('Eingabe QS'!$I$11/2)</f>
        <v>16.45</v>
      </c>
      <c r="B26" s="65" t="n">
        <f aca="false">2+('Eingabe QS'!$I$7/3)</f>
        <v>12</v>
      </c>
    </row>
    <row r="27" customFormat="false" ht="15" hidden="false" customHeight="false" outlineLevel="0" collapsed="false">
      <c r="A27" s="65" t="n">
        <f aca="false">2+('Eingabe QS'!$I$9/2)+('Eingabe QS'!$I$11/2)</f>
        <v>17.55</v>
      </c>
      <c r="B27" s="65" t="n">
        <f aca="false">2+('Eingabe QS'!$I$7/3)</f>
        <v>12</v>
      </c>
    </row>
    <row r="28" customFormat="false" ht="15" hidden="false" customHeight="false" outlineLevel="0" collapsed="false">
      <c r="A28" s="65"/>
      <c r="B28" s="65"/>
    </row>
    <row r="29" customFormat="false" ht="15" hidden="false" customHeight="false" outlineLevel="0" collapsed="false">
      <c r="A29" s="65" t="n">
        <f aca="false">2+'Eingabe QS'!I9+3</f>
        <v>35</v>
      </c>
      <c r="B29" s="65" t="n">
        <f aca="false">2</f>
        <v>2</v>
      </c>
    </row>
    <row r="30" customFormat="false" ht="15" hidden="false" customHeight="false" outlineLevel="0" collapsed="false">
      <c r="A30" s="65" t="n">
        <f aca="false">2+'Eingabe QS'!I9+3</f>
        <v>35</v>
      </c>
      <c r="B30" s="65" t="n">
        <f aca="false">2+'Eingabe QS'!I7</f>
        <v>32</v>
      </c>
    </row>
  </sheetData>
  <sheetProtection sheet="false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  <Company>Graz University of Technology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Lanz, Tina</cp:lastModifiedBy>
  <cp:lastPrinted>2013-11-10T19:08:28Z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Graz University of Technology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