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package.relationships+xml" PartName="/xl/drawings/_rels/drawing2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image/png" PartName="/xl/media/image1.pn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Momente" sheetId="3" state="visible" r:id="rId4"/>
    <sheet name="Berechnungshilfen" sheetId="4" state="visible" r:id="rId5"/>
  </sheets>
  <definedNames>
    <definedName function="false" hidden="false" localSheetId="2" name="_xlnm.Print_Area" vbProcedure="false">Momente!$A$1:$J$77</definedName>
    <definedName function="false" hidden="false" localSheetId="2" name="_xlnm.Print_Titles" vbProcedure="false">Momente!$5:$6</definedName>
    <definedName function="false" hidden="false" name="Ergebnisse1" vbProcedure="false">Ergebnisse!$A$19:$G$27</definedName>
    <definedName function="false" hidden="false" name="Ergebnisse2" vbProcedure="false">'Eingabe QS'!$A$17:$G$23</definedName>
    <definedName function="false" hidden="false" name="Längen" vbProcedure="false">Berechnungshilfen!$A$3:$A$6</definedName>
    <definedName function="false" hidden="false" name="Nutzereingaben1" vbProcedure="false">Ergebnisse!$A$4:$G$16</definedName>
    <definedName function="false" hidden="false" name="Nutzereingaben2" vbProcedure="false">'Eingabe QS'!$A$4:$G$14</definedName>
    <definedName function="false" hidden="false" localSheetId="2" name="_xlnm.Print_Area" vbProcedure="false">Momente!$A$1:$J$77</definedName>
    <definedName function="false" hidden="false" localSheetId="2" name="_xlnm.Print_Titles" vbProcedure="false">Momente!$5:$6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<sst xmlns="http://schemas.openxmlformats.org/spreadsheetml/2006/main" count="96" uniqueCount="68">
  <si>
    <t>Einfache statische Berechnung eines Einfeldträgers</t>
  </si>
  <si>
    <t>Bitte geben Sie folgende Werte ein:</t>
  </si>
  <si>
    <t>Länge des Einfeldträgers</t>
  </si>
  <si>
    <t>L=</t>
  </si>
  <si>
    <t>[m]</t>
  </si>
  <si>
    <r>
      <t>Einzellast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</si>
  <si>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Z1</t>
    </r>
    <r>
      <rPr>
        <sz val="11"/>
        <color rgb="FF000000"/>
        <rFont val="Calibri"/>
        <family val="2"/>
        <charset val="1"/>
      </rPr>
      <t>=</t>
    </r>
  </si>
  <si>
    <t>[N]</t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</si>
  <si>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</si>
  <si>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x</t>
    </r>
    <r>
      <rPr>
        <vertAlign val="subscript"/>
        <sz val="11"/>
        <color rgb="FF000000"/>
        <rFont val="Calibri"/>
        <family val="2"/>
        <charset val="1"/>
      </rPr>
      <t>1</t>
    </r>
    <r>
      <rPr>
        <sz val="11"/>
        <color rgb="FF000000"/>
        <rFont val="Calibri"/>
        <family val="2"/>
        <charset val="1"/>
      </rPr>
      <t>=</t>
    </r>
  </si>
  <si>
    <r>
      <t>Einzellast P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</si>
  <si>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Z2</t>
    </r>
    <r>
      <rPr>
        <sz val="11"/>
        <color rgb="FF000000"/>
        <rFont val="Calibri"/>
        <family val="2"/>
        <charset val="1"/>
      </rPr>
      <t>=</t>
    </r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</si>
  <si>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2</t>
    </r>
  </si>
  <si>
    <r>
      <t>x</t>
    </r>
    <r>
      <rPr>
        <vertAlign val="sub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=</t>
    </r>
  </si>
  <si>
    <t>Auflast</t>
  </si>
  <si>
    <r>
      <t>p</t>
    </r>
    <r>
      <rPr>
        <vertAlign val="subscript"/>
        <sz val="11"/>
        <color rgb="FF000000"/>
        <rFont val="Calibri"/>
        <family val="2"/>
        <charset val="1"/>
      </rPr>
      <t>z=</t>
    </r>
  </si>
  <si>
    <t>[N/m]</t>
  </si>
  <si>
    <t>Ergebnisse:</t>
  </si>
  <si>
    <t>Gleichlast (=Summe aus Eigengewicht und Auflast)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</si>
  <si>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+p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</si>
  <si>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r>
      <t>maximales Biegemoment M</t>
    </r>
    <r>
      <rPr>
        <vertAlign val="subscript"/>
        <sz val="11"/>
        <color rgb="FF000000"/>
        <rFont val="Calibri"/>
        <family val="2"/>
        <charset val="1"/>
      </rPr>
      <t>max</t>
    </r>
  </si>
  <si>
    <r>
      <t>M</t>
    </r>
    <r>
      <rPr>
        <vertAlign val="subscript"/>
        <sz val="11"/>
        <color rgb="FF000000"/>
        <rFont val="Calibri"/>
        <family val="2"/>
        <charset val="1"/>
      </rPr>
      <t>max</t>
    </r>
    <r>
      <rPr>
        <sz val="11"/>
        <color rgb="FF000000"/>
        <rFont val="Calibri"/>
        <family val="2"/>
        <charset val="1"/>
      </rPr>
      <t>=</t>
    </r>
  </si>
  <si>
    <t>[Nm]</t>
  </si>
  <si>
    <r>
      <t>zugehörige Biegespannung  σ</t>
    </r>
    <r>
      <rPr>
        <vertAlign val="subscript"/>
        <sz val="11"/>
        <color rgb="FF000000"/>
        <rFont val="Calibri"/>
        <family val="2"/>
        <charset val="1"/>
      </rPr>
      <t>Mmax</t>
    </r>
  </si>
  <si>
    <r>
      <t>σ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</si>
  <si>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[N/mm²]</t>
  </si>
  <si>
    <r>
      <t>an der Stelle x</t>
    </r>
    <r>
      <rPr>
        <vertAlign val="subscript"/>
        <sz val="11"/>
        <color rgb="FF000000"/>
        <rFont val="Calibri"/>
        <family val="2"/>
        <charset val="1"/>
      </rPr>
      <t>Mmax</t>
    </r>
  </si>
  <si>
    <r>
      <t>x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</si>
  <si>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Diagramm:</t>
  </si>
  <si>
    <t>Berechnung der Querschnittsabhängigen Werte</t>
  </si>
  <si>
    <t>Höhe</t>
  </si>
  <si>
    <t>h=</t>
  </si>
  <si>
    <t>[cm]</t>
  </si>
  <si>
    <t>Breite</t>
  </si>
  <si>
    <t>b=</t>
  </si>
  <si>
    <t>Stegdicke</t>
  </si>
  <si>
    <t>s=</t>
  </si>
  <si>
    <t>Flanschdicke</t>
  </si>
  <si>
    <t>t=</t>
  </si>
  <si>
    <t>Dichte des Materials</t>
  </si>
  <si>
    <t>ρ=</t>
  </si>
  <si>
    <t>[kg/m³]</t>
  </si>
  <si>
    <t>Fläche des Querschnitts</t>
  </si>
  <si>
    <t>A=</t>
  </si>
  <si>
    <t>[cm²]</t>
  </si>
  <si>
    <t>Flächenträgheitsmoment um y-y</t>
  </si>
  <si>
    <r>
      <t>l</t>
    </r>
    <r>
      <rPr>
        <vertAlign val="subscript"/>
        <sz val="11"/>
        <color rgb="FF000000"/>
        <rFont val="Calibri"/>
        <family val="2"/>
        <charset val="1"/>
      </rPr>
      <t>y</t>
    </r>
    <r>
      <rPr>
        <sz val="11"/>
        <color rgb="FF000000"/>
        <rFont val="Calibri"/>
        <family val="2"/>
        <charset val="1"/>
      </rPr>
      <t>=</t>
    </r>
  </si>
  <si>
    <r>
      <t>[cm</t>
    </r>
    <r>
      <rPr>
        <vertAlign val="superscript"/>
        <sz val="11"/>
        <color rgb="FF000000"/>
        <rFont val="Calibri"/>
        <family val="2"/>
        <charset val="1"/>
      </rPr>
      <t>4</t>
    </r>
    <r>
      <rPr>
        <sz val="11"/>
        <color rgb="FF000000"/>
        <rFont val="Calibri"/>
        <family val="2"/>
        <charset val="1"/>
      </rPr>
      <t>]</t>
    </r>
  </si>
  <si>
    <t>Eigengewicht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</si>
  <si>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</si>
  <si>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Querschnitt:</t>
  </si>
  <si>
    <t> </t>
  </si>
  <si>
    <r>
      <t>Postion der Einzellast x</t>
    </r>
    <r>
      <rPr>
        <vertAlign val="subscript"/>
        <sz val="11"/>
        <color rgb="FF000000"/>
        <rFont val="Calibri"/>
        <family val="2"/>
        <charset val="1"/>
      </rPr>
      <t>2</t>
    </r>
  </si>
  <si>
    <t>Gesamtlänge Brücke</t>
  </si>
  <si>
    <r>
      <t>Eigengewicht und Auflast 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+p</t>
    </r>
    <r>
      <rPr>
        <vertAlign val="subscript"/>
        <sz val="11"/>
        <color rgb="FF000000"/>
        <rFont val="Calibri"/>
        <family val="2"/>
        <charset val="1"/>
      </rPr>
      <t>z</t>
    </r>
  </si>
  <si>
    <r>
      <t>Einzellast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</si>
  <si>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Einzellast P</t>
    </r>
    <r>
      <rPr>
        <vertAlign val="subscript"/>
        <sz val="11"/>
        <color rgb="FF000000"/>
        <rFont val="Calibri"/>
        <family val="2"/>
        <charset val="1"/>
      </rPr>
      <t>z2</t>
    </r>
  </si>
  <si>
    <t>Nummer</t>
  </si>
  <si>
    <t>x</t>
  </si>
  <si>
    <t>x/L</t>
  </si>
  <si>
    <t>(L-x)/L</t>
  </si>
  <si>
    <r>
      <t>M</t>
    </r>
    <r>
      <rPr>
        <vertAlign val="subscript"/>
        <sz val="11"/>
        <color rgb="FF000000"/>
        <rFont val="Calibri"/>
        <family val="2"/>
        <charset val="1"/>
      </rPr>
      <t>d</t>
    </r>
  </si>
  <si>
    <r>
      <t>M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</si>
  <si>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M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</si>
  <si>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M</t>
    </r>
    <r>
      <rPr>
        <vertAlign val="subscript"/>
        <sz val="11"/>
        <color rgb="FF000000"/>
        <rFont val="Calibri"/>
        <family val="2"/>
        <charset val="1"/>
      </rPr>
      <t>ges</t>
    </r>
  </si>
  <si>
    <t>Länge</t>
  </si>
  <si>
    <t>Schrittweite</t>
  </si>
  <si>
    <t>L [m]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</si>
</sst>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"/>
    <numFmt numFmtId="166" formatCode="0.00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vertAlign val="subscript"/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b val="true"/>
      <sz val="10"/>
      <color rgb="FF000000"/>
      <name val="Calibri"/>
      <family val="2"/>
    </font>
    <font>
      <sz val="11"/>
      <name val="Calibri"/>
      <family val="2"/>
      <charset val="1"/>
    </font>
    <font>
      <vertAlign val="superscript"/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D7E4BD"/>
        <bgColor rgb="FFDDD9C3"/>
      </patternFill>
    </fill>
    <fill>
      <patternFill patternType="solid">
        <fgColor rgb="FFCCC1DA"/>
        <bgColor rgb="FFDDD9C3"/>
      </patternFill>
    </fill>
    <fill>
      <patternFill patternType="solid">
        <fgColor rgb="FFDDD9C3"/>
        <bgColor rgb="FFD7E4BD"/>
      </patternFill>
    </fill>
  </fills>
  <borders count="24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0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5" fontId="0" fillId="2" borderId="5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6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4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0" fillId="3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9" fillId="2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3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0" fillId="2" borderId="1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2" borderId="1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2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2" borderId="1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2" borderId="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2" borderId="1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15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16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17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0" borderId="15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3" borderId="1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3" borderId="1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3" borderId="1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3" borderId="13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3" borderId="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3" borderId="1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13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5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0" borderId="5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0" borderId="14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13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14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16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0" borderId="16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0" borderId="17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15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17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4" borderId="1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1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4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2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2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2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6">
    <dxf>
      <font>
        <sz val="11"/>
        <color rgb="FF000000"/>
        <name val="Calibri"/>
        <family val="2"/>
        <charset val="1"/>
      </font>
      <fill>
        <patternFill>
          <bgColor rgb="FFFF000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FF000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FF000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FF000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FF000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FF0000"/>
        </patternFill>
      </fill>
    </dxf>
  </dxfs>
  <colors>
    <indexedColors>
      <rgbColor rgb="FF000000"/>
      <rgbColor rgb="FFFFFFFF"/>
      <rgbColor rgb="FFFF0000"/>
      <rgbColor rgb="FF00CC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1DA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DDD9C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worksheets/sheet4.xml" Type="http://schemas.openxmlformats.org/officeDocument/2006/relationships/worksheet"/>
<Relationship Id="rId6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"Md"</c:f>
              <c:strCache>
                <c:ptCount val="1"/>
                <c:pt idx="0">
                  <c:v>Md</c:v>
                </c:pt>
              </c:strCache>
            </c:strRef>
          </c:tx>
          <c:spPr>
            <a:solidFill>
              <a:srgbClr val="0000ff"/>
            </a:solidFill>
            <a:ln w="28440">
              <a:solidFill>
                <a:srgbClr val="0000ff"/>
              </a:solidFill>
              <a:round/>
            </a:ln>
          </c:spPr>
          <c:marker>
            <c:symbol val="square"/>
            <c:size val="5"/>
            <c:spPr>
              <a:solidFill>
                <a:srgbClr val="0000ff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</c:dLbls>
          <c:cat>
            <c:strRef>
              <c:f>momente!$B$7:$B$77</c:f>
              <c:strCache>
                <c:ptCount val="71"/>
                <c:pt idx="0">
                  <c:v>0.0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1.0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2.0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3.0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4.0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5.0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6.0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7.0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8.0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9.0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10.0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11.0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12.0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13.0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14.0</c:v>
                </c:pt>
              </c:strCache>
            </c:strRef>
          </c:cat>
          <c:val>
            <c:numRef>
              <c:f>momente!$F$7:$F$77</c:f>
              <c:numCache>
                <c:formatCode>General</c:formatCode>
                <c:ptCount val="71"/>
                <c:pt idx="0">
                  <c:v>0</c:v>
                </c:pt>
                <c:pt idx="1">
                  <c:v>5657.77284786</c:v>
                </c:pt>
                <c:pt idx="2">
                  <c:v>11151.55227984</c:v>
                </c:pt>
                <c:pt idx="3">
                  <c:v>16481.33829594</c:v>
                </c:pt>
                <c:pt idx="4">
                  <c:v>21647.13089616</c:v>
                </c:pt>
                <c:pt idx="5">
                  <c:v>26648.9300805</c:v>
                </c:pt>
                <c:pt idx="6">
                  <c:v>31486.73584896</c:v>
                </c:pt>
                <c:pt idx="7">
                  <c:v>36160.54820154</c:v>
                </c:pt>
                <c:pt idx="8">
                  <c:v>40670.36713824</c:v>
                </c:pt>
                <c:pt idx="9">
                  <c:v>45016.19265906</c:v>
                </c:pt>
                <c:pt idx="10">
                  <c:v>49198.024764</c:v>
                </c:pt>
                <c:pt idx="11">
                  <c:v>53215.86345306</c:v>
                </c:pt>
                <c:pt idx="12">
                  <c:v>57069.70872624</c:v>
                </c:pt>
                <c:pt idx="13">
                  <c:v>60759.56058354</c:v>
                </c:pt>
                <c:pt idx="14">
                  <c:v>64285.41902496</c:v>
                </c:pt>
                <c:pt idx="15">
                  <c:v>67647.2840505</c:v>
                </c:pt>
                <c:pt idx="16">
                  <c:v>70845.15566016</c:v>
                </c:pt>
                <c:pt idx="17">
                  <c:v>73879.03385394</c:v>
                </c:pt>
                <c:pt idx="18">
                  <c:v>76748.91863184</c:v>
                </c:pt>
                <c:pt idx="19">
                  <c:v>79454.80999386</c:v>
                </c:pt>
                <c:pt idx="20">
                  <c:v>81996.70794</c:v>
                </c:pt>
                <c:pt idx="21">
                  <c:v>84374.61247026</c:v>
                </c:pt>
                <c:pt idx="22">
                  <c:v>86588.52358464</c:v>
                </c:pt>
                <c:pt idx="23">
                  <c:v>88638.44128314</c:v>
                </c:pt>
                <c:pt idx="24">
                  <c:v>90524.36556576</c:v>
                </c:pt>
                <c:pt idx="25">
                  <c:v>92246.2964325</c:v>
                </c:pt>
                <c:pt idx="26">
                  <c:v>93804.23388336</c:v>
                </c:pt>
                <c:pt idx="27">
                  <c:v>95198.17791834</c:v>
                </c:pt>
                <c:pt idx="28">
                  <c:v>96428.12853744</c:v>
                </c:pt>
                <c:pt idx="29">
                  <c:v>97494.08574066</c:v>
                </c:pt>
                <c:pt idx="30">
                  <c:v>98396.049528</c:v>
                </c:pt>
                <c:pt idx="31">
                  <c:v>99134.01989946</c:v>
                </c:pt>
                <c:pt idx="32">
                  <c:v>99707.99685504</c:v>
                </c:pt>
                <c:pt idx="33">
                  <c:v>100117.98039474</c:v>
                </c:pt>
                <c:pt idx="34">
                  <c:v>100363.97051856</c:v>
                </c:pt>
                <c:pt idx="35">
                  <c:v>100445.9672265</c:v>
                </c:pt>
                <c:pt idx="36">
                  <c:v>100363.97051856</c:v>
                </c:pt>
                <c:pt idx="37">
                  <c:v>100117.98039474</c:v>
                </c:pt>
                <c:pt idx="38">
                  <c:v>99707.99685504</c:v>
                </c:pt>
                <c:pt idx="39">
                  <c:v>99134.01989946</c:v>
                </c:pt>
                <c:pt idx="40">
                  <c:v>98396.049528</c:v>
                </c:pt>
                <c:pt idx="41">
                  <c:v>97494.08574066</c:v>
                </c:pt>
                <c:pt idx="42">
                  <c:v>96428.12853744</c:v>
                </c:pt>
                <c:pt idx="43">
                  <c:v>95198.17791834</c:v>
                </c:pt>
                <c:pt idx="44">
                  <c:v>93804.23388336</c:v>
                </c:pt>
                <c:pt idx="45">
                  <c:v>92246.2964325</c:v>
                </c:pt>
                <c:pt idx="46">
                  <c:v>90524.36556576</c:v>
                </c:pt>
                <c:pt idx="47">
                  <c:v>88638.44128314</c:v>
                </c:pt>
                <c:pt idx="48">
                  <c:v>86588.52358464</c:v>
                </c:pt>
                <c:pt idx="49">
                  <c:v>84374.61247026</c:v>
                </c:pt>
                <c:pt idx="50">
                  <c:v>81996.70794</c:v>
                </c:pt>
                <c:pt idx="51">
                  <c:v>79454.8099938601</c:v>
                </c:pt>
                <c:pt idx="52">
                  <c:v>76748.9186318401</c:v>
                </c:pt>
                <c:pt idx="53">
                  <c:v>73879.0338539401</c:v>
                </c:pt>
                <c:pt idx="54">
                  <c:v>70845.1556601601</c:v>
                </c:pt>
                <c:pt idx="55">
                  <c:v>67647.2840505001</c:v>
                </c:pt>
                <c:pt idx="56">
                  <c:v>64285.4190249601</c:v>
                </c:pt>
                <c:pt idx="57">
                  <c:v>60759.5605835402</c:v>
                </c:pt>
                <c:pt idx="58">
                  <c:v>57069.7087262402</c:v>
                </c:pt>
                <c:pt idx="59">
                  <c:v>53215.8634530602</c:v>
                </c:pt>
                <c:pt idx="60">
                  <c:v>49198.0247640002</c:v>
                </c:pt>
                <c:pt idx="61">
                  <c:v>45016.1926590602</c:v>
                </c:pt>
                <c:pt idx="62">
                  <c:v>40670.3671382403</c:v>
                </c:pt>
                <c:pt idx="63">
                  <c:v>36160.5482015403</c:v>
                </c:pt>
                <c:pt idx="64">
                  <c:v>31486.7358489603</c:v>
                </c:pt>
                <c:pt idx="65">
                  <c:v>26648.9300805003</c:v>
                </c:pt>
                <c:pt idx="66">
                  <c:v>21647.1308961604</c:v>
                </c:pt>
                <c:pt idx="67">
                  <c:v>16481.3382959404</c:v>
                </c:pt>
                <c:pt idx="68">
                  <c:v>11151.5522798404</c:v>
                </c:pt>
                <c:pt idx="69">
                  <c:v>5657.77284786048</c:v>
                </c:pt>
                <c:pt idx="7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"Mz1"</c:f>
              <c:strCache>
                <c:ptCount val="1"/>
                <c:pt idx="0">
                  <c:v>Mz1</c:v>
                </c:pt>
              </c:strCache>
            </c:strRef>
          </c:tx>
          <c:spPr>
            <a:solidFill>
              <a:srgbClr val="00cc00"/>
            </a:solidFill>
            <a:ln w="28440">
              <a:solidFill>
                <a:srgbClr val="00cc00"/>
              </a:solidFill>
              <a:round/>
            </a:ln>
          </c:spPr>
          <c:marker>
            <c:symbol val="square"/>
            <c:size val="5"/>
            <c:spPr>
              <a:solidFill>
                <a:srgbClr val="00cc00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</c:dLbls>
          <c:cat>
            <c:strRef>
              <c:f>momente!$B$7:$B$77</c:f>
              <c:strCache>
                <c:ptCount val="71"/>
                <c:pt idx="0">
                  <c:v>0.0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1.0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2.0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3.0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4.0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5.0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6.0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7.0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8.0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9.0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10.0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11.0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12.0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13.0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14.0</c:v>
                </c:pt>
              </c:strCache>
            </c:strRef>
          </c:cat>
          <c:val>
            <c:numRef>
              <c:f>momente!$G$7:$G$77</c:f>
              <c:numCache>
                <c:formatCode>General</c:formatCode>
                <c:ptCount val="71"/>
                <c:pt idx="0">
                  <c:v>0</c:v>
                </c:pt>
                <c:pt idx="1">
                  <c:v>3428.57142857143</c:v>
                </c:pt>
                <c:pt idx="2">
                  <c:v>6857.14285714286</c:v>
                </c:pt>
                <c:pt idx="3">
                  <c:v>10285.7142857143</c:v>
                </c:pt>
                <c:pt idx="4">
                  <c:v>13714.2857142857</c:v>
                </c:pt>
                <c:pt idx="5">
                  <c:v>17142.8571428571</c:v>
                </c:pt>
                <c:pt idx="6">
                  <c:v>20571.4285714286</c:v>
                </c:pt>
                <c:pt idx="7">
                  <c:v>24000</c:v>
                </c:pt>
                <c:pt idx="8">
                  <c:v>27428.5714285714</c:v>
                </c:pt>
                <c:pt idx="9">
                  <c:v>30857.1428571429</c:v>
                </c:pt>
                <c:pt idx="10">
                  <c:v>34285.7142857143</c:v>
                </c:pt>
                <c:pt idx="11">
                  <c:v>33714.2857142857</c:v>
                </c:pt>
                <c:pt idx="12">
                  <c:v>33142.8571428571</c:v>
                </c:pt>
                <c:pt idx="13">
                  <c:v>32571.4285714286</c:v>
                </c:pt>
                <c:pt idx="14">
                  <c:v>32000</c:v>
                </c:pt>
                <c:pt idx="15">
                  <c:v>31428.5714285714</c:v>
                </c:pt>
                <c:pt idx="16">
                  <c:v>30857.1428571429</c:v>
                </c:pt>
                <c:pt idx="17">
                  <c:v>30285.7142857143</c:v>
                </c:pt>
                <c:pt idx="18">
                  <c:v>29714.2857142857</c:v>
                </c:pt>
                <c:pt idx="19">
                  <c:v>29142.8571428571</c:v>
                </c:pt>
                <c:pt idx="20">
                  <c:v>28571.4285714286</c:v>
                </c:pt>
                <c:pt idx="21">
                  <c:v>28000</c:v>
                </c:pt>
                <c:pt idx="22">
                  <c:v>27428.5714285714</c:v>
                </c:pt>
                <c:pt idx="23">
                  <c:v>26857.1428571429</c:v>
                </c:pt>
                <c:pt idx="24">
                  <c:v>26285.7142857143</c:v>
                </c:pt>
                <c:pt idx="25">
                  <c:v>25714.2857142857</c:v>
                </c:pt>
                <c:pt idx="26">
                  <c:v>25142.8571428571</c:v>
                </c:pt>
                <c:pt idx="27">
                  <c:v>24571.4285714286</c:v>
                </c:pt>
                <c:pt idx="28">
                  <c:v>24000</c:v>
                </c:pt>
                <c:pt idx="29">
                  <c:v>23428.5714285714</c:v>
                </c:pt>
                <c:pt idx="30">
                  <c:v>22857.1428571429</c:v>
                </c:pt>
                <c:pt idx="31">
                  <c:v>22285.7142857143</c:v>
                </c:pt>
                <c:pt idx="32">
                  <c:v>21714.2857142857</c:v>
                </c:pt>
                <c:pt idx="33">
                  <c:v>21142.8571428571</c:v>
                </c:pt>
                <c:pt idx="34">
                  <c:v>20571.4285714286</c:v>
                </c:pt>
                <c:pt idx="35">
                  <c:v>20000</c:v>
                </c:pt>
                <c:pt idx="36">
                  <c:v>19428.5714285714</c:v>
                </c:pt>
                <c:pt idx="37">
                  <c:v>18857.1428571428</c:v>
                </c:pt>
                <c:pt idx="38">
                  <c:v>18285.7142857143</c:v>
                </c:pt>
                <c:pt idx="39">
                  <c:v>17714.2857142857</c:v>
                </c:pt>
                <c:pt idx="40">
                  <c:v>17142.8571428571</c:v>
                </c:pt>
                <c:pt idx="41">
                  <c:v>16571.4285714286</c:v>
                </c:pt>
                <c:pt idx="42">
                  <c:v>16000</c:v>
                </c:pt>
                <c:pt idx="43">
                  <c:v>15428.5714285714</c:v>
                </c:pt>
                <c:pt idx="44">
                  <c:v>14857.1428571429</c:v>
                </c:pt>
                <c:pt idx="45">
                  <c:v>14285.7142857143</c:v>
                </c:pt>
                <c:pt idx="46">
                  <c:v>13714.2857142857</c:v>
                </c:pt>
                <c:pt idx="47">
                  <c:v>13142.8571428571</c:v>
                </c:pt>
                <c:pt idx="48">
                  <c:v>12571.4285714286</c:v>
                </c:pt>
                <c:pt idx="49">
                  <c:v>12000</c:v>
                </c:pt>
                <c:pt idx="50">
                  <c:v>11428.5714285714</c:v>
                </c:pt>
                <c:pt idx="51">
                  <c:v>10857.1428571429</c:v>
                </c:pt>
                <c:pt idx="52">
                  <c:v>10285.7142857143</c:v>
                </c:pt>
                <c:pt idx="53">
                  <c:v>9714.28571428573</c:v>
                </c:pt>
                <c:pt idx="54">
                  <c:v>9142.85714285716</c:v>
                </c:pt>
                <c:pt idx="55">
                  <c:v>8571.42857142859</c:v>
                </c:pt>
                <c:pt idx="56">
                  <c:v>8000.00000000002</c:v>
                </c:pt>
                <c:pt idx="57">
                  <c:v>7428.57142857145</c:v>
                </c:pt>
                <c:pt idx="58">
                  <c:v>6857.14285714288</c:v>
                </c:pt>
                <c:pt idx="59">
                  <c:v>6285.71428571431</c:v>
                </c:pt>
                <c:pt idx="60">
                  <c:v>5714.28571428574</c:v>
                </c:pt>
                <c:pt idx="61">
                  <c:v>5142.85714285718</c:v>
                </c:pt>
                <c:pt idx="62">
                  <c:v>4571.42857142861</c:v>
                </c:pt>
                <c:pt idx="63">
                  <c:v>4000.00000000004</c:v>
                </c:pt>
                <c:pt idx="64">
                  <c:v>3428.57142857147</c:v>
                </c:pt>
                <c:pt idx="65">
                  <c:v>2857.1428571429</c:v>
                </c:pt>
                <c:pt idx="66">
                  <c:v>2285.71428571433</c:v>
                </c:pt>
                <c:pt idx="67">
                  <c:v>1714.28571428576</c:v>
                </c:pt>
                <c:pt idx="68">
                  <c:v>1142.85714285719</c:v>
                </c:pt>
                <c:pt idx="69">
                  <c:v>571.42857142862</c:v>
                </c:pt>
                <c:pt idx="7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"Mz2"</c:f>
              <c:strCache>
                <c:ptCount val="1"/>
                <c:pt idx="0">
                  <c:v>Mz2</c:v>
                </c:pt>
              </c:strCache>
            </c:strRef>
          </c:tx>
          <c:spPr>
            <a:solidFill>
              <a:srgbClr val="ffff00"/>
            </a:solidFill>
            <a:ln w="28440">
              <a:solidFill>
                <a:srgbClr val="ffff00"/>
              </a:solidFill>
              <a:round/>
            </a:ln>
          </c:spPr>
          <c:marker>
            <c:symbol val="square"/>
            <c:size val="5"/>
            <c:spPr>
              <a:solidFill>
                <a:srgbClr val="ffff00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</c:dLbls>
          <c:cat>
            <c:strRef>
              <c:f>momente!$B$7:$B$77</c:f>
              <c:strCache>
                <c:ptCount val="71"/>
                <c:pt idx="0">
                  <c:v>0.0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1.0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2.0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3.0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4.0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5.0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6.0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7.0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8.0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9.0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10.0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11.0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12.0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13.0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14.0</c:v>
                </c:pt>
              </c:strCache>
            </c:strRef>
          </c:cat>
          <c:val>
            <c:numRef>
              <c:f>momente!$H$7:$H$77</c:f>
              <c:numCache>
                <c:formatCode>General</c:formatCode>
                <c:ptCount val="71"/>
                <c:pt idx="0">
                  <c:v>0</c:v>
                </c:pt>
                <c:pt idx="1">
                  <c:v>2142.85714285714</c:v>
                </c:pt>
                <c:pt idx="2">
                  <c:v>4285.71428571429</c:v>
                </c:pt>
                <c:pt idx="3">
                  <c:v>6428.57142857143</c:v>
                </c:pt>
                <c:pt idx="4">
                  <c:v>8571.42857142857</c:v>
                </c:pt>
                <c:pt idx="5">
                  <c:v>10714.2857142857</c:v>
                </c:pt>
                <c:pt idx="6">
                  <c:v>12857.1428571429</c:v>
                </c:pt>
                <c:pt idx="7">
                  <c:v>15000</c:v>
                </c:pt>
                <c:pt idx="8">
                  <c:v>17142.8571428571</c:v>
                </c:pt>
                <c:pt idx="9">
                  <c:v>19285.7142857143</c:v>
                </c:pt>
                <c:pt idx="10">
                  <c:v>21428.5714285714</c:v>
                </c:pt>
                <c:pt idx="11">
                  <c:v>23571.4285714286</c:v>
                </c:pt>
                <c:pt idx="12">
                  <c:v>25714.2857142857</c:v>
                </c:pt>
                <c:pt idx="13">
                  <c:v>27857.1428571429</c:v>
                </c:pt>
                <c:pt idx="14">
                  <c:v>30000</c:v>
                </c:pt>
                <c:pt idx="15">
                  <c:v>32142.8571428571</c:v>
                </c:pt>
                <c:pt idx="16">
                  <c:v>34285.7142857143</c:v>
                </c:pt>
                <c:pt idx="17">
                  <c:v>36428.5714285714</c:v>
                </c:pt>
                <c:pt idx="18">
                  <c:v>38571.4285714286</c:v>
                </c:pt>
                <c:pt idx="19">
                  <c:v>40714.2857142857</c:v>
                </c:pt>
                <c:pt idx="20">
                  <c:v>42857.1428571429</c:v>
                </c:pt>
                <c:pt idx="21">
                  <c:v>45000</c:v>
                </c:pt>
                <c:pt idx="22">
                  <c:v>47142.8571428572</c:v>
                </c:pt>
                <c:pt idx="23">
                  <c:v>49285.7142857143</c:v>
                </c:pt>
                <c:pt idx="24">
                  <c:v>51428.5714285714</c:v>
                </c:pt>
                <c:pt idx="25">
                  <c:v>53571.4285714286</c:v>
                </c:pt>
                <c:pt idx="26">
                  <c:v>55714.2857142857</c:v>
                </c:pt>
                <c:pt idx="27">
                  <c:v>57857.1428571429</c:v>
                </c:pt>
                <c:pt idx="28">
                  <c:v>60000</c:v>
                </c:pt>
                <c:pt idx="29">
                  <c:v>62142.8571428572</c:v>
                </c:pt>
                <c:pt idx="30">
                  <c:v>64285.7142857143</c:v>
                </c:pt>
                <c:pt idx="31">
                  <c:v>66428.5714285715</c:v>
                </c:pt>
                <c:pt idx="32">
                  <c:v>68571.4285714286</c:v>
                </c:pt>
                <c:pt idx="33">
                  <c:v>68714.2857142857</c:v>
                </c:pt>
                <c:pt idx="34">
                  <c:v>66857.1428571428</c:v>
                </c:pt>
                <c:pt idx="35">
                  <c:v>65000</c:v>
                </c:pt>
                <c:pt idx="36">
                  <c:v>63142.8571428571</c:v>
                </c:pt>
                <c:pt idx="37">
                  <c:v>61285.7142857142</c:v>
                </c:pt>
                <c:pt idx="38">
                  <c:v>59428.5714285714</c:v>
                </c:pt>
                <c:pt idx="39">
                  <c:v>57571.4285714285</c:v>
                </c:pt>
                <c:pt idx="40">
                  <c:v>55714.2857142857</c:v>
                </c:pt>
                <c:pt idx="41">
                  <c:v>53857.1428571428</c:v>
                </c:pt>
                <c:pt idx="42">
                  <c:v>52000</c:v>
                </c:pt>
                <c:pt idx="43">
                  <c:v>50142.8571428571</c:v>
                </c:pt>
                <c:pt idx="44">
                  <c:v>48285.7142857143</c:v>
                </c:pt>
                <c:pt idx="45">
                  <c:v>46428.5714285714</c:v>
                </c:pt>
                <c:pt idx="46">
                  <c:v>44571.4285714286</c:v>
                </c:pt>
                <c:pt idx="47">
                  <c:v>42714.2857142857</c:v>
                </c:pt>
                <c:pt idx="48">
                  <c:v>40857.1428571429</c:v>
                </c:pt>
                <c:pt idx="49">
                  <c:v>39000</c:v>
                </c:pt>
                <c:pt idx="50">
                  <c:v>37142.8571428572</c:v>
                </c:pt>
                <c:pt idx="51">
                  <c:v>35285.7142857143</c:v>
                </c:pt>
                <c:pt idx="52">
                  <c:v>33428.5714285715</c:v>
                </c:pt>
                <c:pt idx="53">
                  <c:v>31571.4285714286</c:v>
                </c:pt>
                <c:pt idx="54">
                  <c:v>29714.2857142858</c:v>
                </c:pt>
                <c:pt idx="55">
                  <c:v>27857.1428571429</c:v>
                </c:pt>
                <c:pt idx="56">
                  <c:v>26000.0000000001</c:v>
                </c:pt>
                <c:pt idx="57">
                  <c:v>24142.8571428572</c:v>
                </c:pt>
                <c:pt idx="58">
                  <c:v>22285.7142857144</c:v>
                </c:pt>
                <c:pt idx="59">
                  <c:v>20428.5714285715</c:v>
                </c:pt>
                <c:pt idx="60">
                  <c:v>18571.4285714287</c:v>
                </c:pt>
                <c:pt idx="61">
                  <c:v>16714.2857142858</c:v>
                </c:pt>
                <c:pt idx="62">
                  <c:v>14857.142857143</c:v>
                </c:pt>
                <c:pt idx="63">
                  <c:v>13000.0000000001</c:v>
                </c:pt>
                <c:pt idx="64">
                  <c:v>11142.8571428573</c:v>
                </c:pt>
                <c:pt idx="65">
                  <c:v>9285.71428571442</c:v>
                </c:pt>
                <c:pt idx="66">
                  <c:v>7428.57142857157</c:v>
                </c:pt>
                <c:pt idx="67">
                  <c:v>5571.42857142872</c:v>
                </c:pt>
                <c:pt idx="68">
                  <c:v>3714.28571428587</c:v>
                </c:pt>
                <c:pt idx="69">
                  <c:v>1857.14285714302</c:v>
                </c:pt>
                <c:pt idx="7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"Mges"</c:f>
              <c:strCache>
                <c:ptCount val="1"/>
                <c:pt idx="0">
                  <c:v>Mges</c:v>
                </c:pt>
              </c:strCache>
            </c:strRef>
          </c:tx>
          <c:spPr>
            <a:solidFill>
              <a:srgbClr val="ff0000"/>
            </a:solidFill>
            <a:ln w="28440">
              <a:solidFill>
                <a:srgbClr val="ff0000"/>
              </a:solidFill>
              <a:round/>
            </a:ln>
          </c:spPr>
          <c:marker>
            <c:symbol val="square"/>
            <c:size val="5"/>
            <c:spPr>
              <a:solidFill>
                <a:srgbClr val="ffffffff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</c:dLbls>
          <c:cat>
            <c:strRef>
              <c:f>momente!$B$7:$B$77</c:f>
              <c:strCache>
                <c:ptCount val="71"/>
                <c:pt idx="0">
                  <c:v>0.0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1.0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2.0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3.0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4.0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5.0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6.0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7.0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8.0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9.0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10.0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11.0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12.0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13.0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14.0</c:v>
                </c:pt>
              </c:strCache>
            </c:strRef>
          </c:cat>
          <c:val>
            <c:numRef>
              <c:f>momente!$I$7:$I$77</c:f>
              <c:numCache>
                <c:formatCode>General</c:formatCode>
                <c:ptCount val="71"/>
                <c:pt idx="0">
                  <c:v>0</c:v>
                </c:pt>
                <c:pt idx="1">
                  <c:v>11229.2014192886</c:v>
                </c:pt>
                <c:pt idx="2">
                  <c:v>22294.4094226971</c:v>
                </c:pt>
                <c:pt idx="3">
                  <c:v>33195.6240102257</c:v>
                </c:pt>
                <c:pt idx="4">
                  <c:v>43932.8451818743</c:v>
                </c:pt>
                <c:pt idx="5">
                  <c:v>54506.0729376428</c:v>
                </c:pt>
                <c:pt idx="6">
                  <c:v>64915.3072775314</c:v>
                </c:pt>
                <c:pt idx="7">
                  <c:v>75160.54820154</c:v>
                </c:pt>
                <c:pt idx="8">
                  <c:v>85241.7957096686</c:v>
                </c:pt>
                <c:pt idx="9">
                  <c:v>95159.0498019171</c:v>
                </c:pt>
                <c:pt idx="10">
                  <c:v>104912.310478286</c:v>
                </c:pt>
                <c:pt idx="11">
                  <c:v>110501.577738774</c:v>
                </c:pt>
                <c:pt idx="12">
                  <c:v>115926.851583383</c:v>
                </c:pt>
                <c:pt idx="13">
                  <c:v>121188.132012111</c:v>
                </c:pt>
                <c:pt idx="14">
                  <c:v>126285.41902496</c:v>
                </c:pt>
                <c:pt idx="15">
                  <c:v>131218.712621929</c:v>
                </c:pt>
                <c:pt idx="16">
                  <c:v>135988.012803017</c:v>
                </c:pt>
                <c:pt idx="17">
                  <c:v>140593.319568226</c:v>
                </c:pt>
                <c:pt idx="18">
                  <c:v>145034.632917554</c:v>
                </c:pt>
                <c:pt idx="19">
                  <c:v>149311.952851003</c:v>
                </c:pt>
                <c:pt idx="20">
                  <c:v>153425.279368571</c:v>
                </c:pt>
                <c:pt idx="21">
                  <c:v>157374.61247026</c:v>
                </c:pt>
                <c:pt idx="22">
                  <c:v>161159.952156069</c:v>
                </c:pt>
                <c:pt idx="23">
                  <c:v>164781.298425997</c:v>
                </c:pt>
                <c:pt idx="24">
                  <c:v>168238.651280046</c:v>
                </c:pt>
                <c:pt idx="25">
                  <c:v>171532.010718214</c:v>
                </c:pt>
                <c:pt idx="26">
                  <c:v>174661.376740503</c:v>
                </c:pt>
                <c:pt idx="27">
                  <c:v>177626.749346911</c:v>
                </c:pt>
                <c:pt idx="28">
                  <c:v>180428.12853744</c:v>
                </c:pt>
                <c:pt idx="29">
                  <c:v>183065.514312089</c:v>
                </c:pt>
                <c:pt idx="30">
                  <c:v>185538.906670857</c:v>
                </c:pt>
                <c:pt idx="31">
                  <c:v>187848.305613746</c:v>
                </c:pt>
                <c:pt idx="32">
                  <c:v>189993.711140754</c:v>
                </c:pt>
                <c:pt idx="33">
                  <c:v>189975.123251883</c:v>
                </c:pt>
                <c:pt idx="34">
                  <c:v>187792.541947131</c:v>
                </c:pt>
                <c:pt idx="35">
                  <c:v>185445.9672265</c:v>
                </c:pt>
                <c:pt idx="36">
                  <c:v>182935.399089989</c:v>
                </c:pt>
                <c:pt idx="37">
                  <c:v>180260.837537597</c:v>
                </c:pt>
                <c:pt idx="38">
                  <c:v>177422.282569326</c:v>
                </c:pt>
                <c:pt idx="39">
                  <c:v>174419.734185174</c:v>
                </c:pt>
                <c:pt idx="40">
                  <c:v>171253.192385143</c:v>
                </c:pt>
                <c:pt idx="41">
                  <c:v>167922.657169231</c:v>
                </c:pt>
                <c:pt idx="42">
                  <c:v>164428.12853744</c:v>
                </c:pt>
                <c:pt idx="43">
                  <c:v>160769.606489769</c:v>
                </c:pt>
                <c:pt idx="44">
                  <c:v>156947.091026217</c:v>
                </c:pt>
                <c:pt idx="45">
                  <c:v>152960.582146786</c:v>
                </c:pt>
                <c:pt idx="46">
                  <c:v>148810.079851474</c:v>
                </c:pt>
                <c:pt idx="47">
                  <c:v>144495.584140283</c:v>
                </c:pt>
                <c:pt idx="48">
                  <c:v>140017.095013211</c:v>
                </c:pt>
                <c:pt idx="49">
                  <c:v>135374.61247026</c:v>
                </c:pt>
                <c:pt idx="50">
                  <c:v>130568.136511429</c:v>
                </c:pt>
                <c:pt idx="51">
                  <c:v>125597.667136717</c:v>
                </c:pt>
                <c:pt idx="52">
                  <c:v>120463.204346126</c:v>
                </c:pt>
                <c:pt idx="53">
                  <c:v>115164.748139654</c:v>
                </c:pt>
                <c:pt idx="54">
                  <c:v>109702.298517303</c:v>
                </c:pt>
                <c:pt idx="55">
                  <c:v>104075.855479072</c:v>
                </c:pt>
                <c:pt idx="56">
                  <c:v>98285.4190249602</c:v>
                </c:pt>
                <c:pt idx="57">
                  <c:v>92330.9891549688</c:v>
                </c:pt>
                <c:pt idx="58">
                  <c:v>86212.5658690974</c:v>
                </c:pt>
                <c:pt idx="59">
                  <c:v>79930.149167346</c:v>
                </c:pt>
                <c:pt idx="60">
                  <c:v>73483.7390497146</c:v>
                </c:pt>
                <c:pt idx="61">
                  <c:v>66873.3355162032</c:v>
                </c:pt>
                <c:pt idx="62">
                  <c:v>60098.9385668118</c:v>
                </c:pt>
                <c:pt idx="63">
                  <c:v>53160.5482015404</c:v>
                </c:pt>
                <c:pt idx="64">
                  <c:v>46058.1644203891</c:v>
                </c:pt>
                <c:pt idx="65">
                  <c:v>38791.7872233577</c:v>
                </c:pt>
                <c:pt idx="66">
                  <c:v>31361.4166104463</c:v>
                </c:pt>
                <c:pt idx="67">
                  <c:v>23767.0525816549</c:v>
                </c:pt>
                <c:pt idx="68">
                  <c:v>16008.6951369835</c:v>
                </c:pt>
                <c:pt idx="69">
                  <c:v>8086.34427643211</c:v>
                </c:pt>
                <c:pt idx="70">
                  <c:v>0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1"/>
        <c:axId val="64857846"/>
        <c:axId val="41863550"/>
      </c:lineChart>
      <c:catAx>
        <c:axId val="6485784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  <a:latin typeface="Calibri"/>
                  </a:rPr>
                  <a:t>[m]</a:t>
                </a:r>
              </a:p>
            </c:rich>
          </c:tx>
          <c:layout/>
        </c:title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41863550"/>
        <c:crosses val="autoZero"/>
        <c:auto val="1"/>
        <c:lblAlgn val="ctr"/>
        <c:lblOffset val="100"/>
      </c:catAx>
      <c:valAx>
        <c:axId val="41863550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  <a:latin typeface="Calibri"/>
                  </a:rPr>
                  <a:t>[Nm]</a:t>
                </a:r>
              </a:p>
            </c:rich>
          </c:tx>
          <c:layout/>
        </c:title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64857846"/>
        <c:crosses val="autoZero"/>
      </c:valAx>
      <c:spPr>
        <a:solidFill>
          <a:srgbClr val="ffffff"/>
        </a:solidFill>
        <a:ln>
          <a:noFill/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 w="15840">
      <a:noFill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_rels/drawing2.x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27000</xdr:colOff>
      <xdr:row>30</xdr:row>
      <xdr:rowOff>360</xdr:rowOff>
    </xdr:from>
    <xdr:to>
      <xdr:col>7</xdr:col>
      <xdr:colOff>36000</xdr:colOff>
      <xdr:row>49</xdr:row>
      <xdr:rowOff>47520</xdr:rowOff>
    </xdr:to>
    <xdr:graphicFrame>
      <xdr:nvGraphicFramePr>
        <xdr:cNvPr id="0" name="Diagramm 2"/>
        <xdr:cNvGraphicFramePr/>
      </xdr:nvGraphicFramePr>
      <xdr:xfrm>
        <a:off x="27000" y="6134400"/>
        <a:ext cx="5307120" cy="36666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322200</xdr:colOff>
      <xdr:row>26</xdr:row>
      <xdr:rowOff>10080</xdr:rowOff>
    </xdr:from>
    <xdr:to>
      <xdr:col>6</xdr:col>
      <xdr:colOff>310320</xdr:colOff>
      <xdr:row>44</xdr:row>
      <xdr:rowOff>38160</xdr:rowOff>
    </xdr:to>
    <xdr:pic>
      <xdr:nvPicPr>
        <xdr:cNvPr id="1" name="Picture 2" descr=""/>
        <xdr:cNvPicPr/>
      </xdr:nvPicPr>
      <xdr:blipFill>
        <a:blip r:embed="rId1"/>
        <a:srcRect l="17936" t="21218" r="39935" b="21995"/>
        <a:stretch/>
      </xdr:blipFill>
      <xdr:spPr>
        <a:xfrm>
          <a:off x="322200" y="5124960"/>
          <a:ext cx="4529520" cy="3457080"/>
        </a:xfrm>
        <a:prstGeom prst="rect">
          <a:avLst/>
        </a:prstGeom>
        <a:ln w="12600">
          <a:solidFill>
            <a:schemeClr val="tx1"/>
          </a:solidFill>
          <a:miter/>
        </a:ln>
      </xdr:spPr>
    </xdr:pic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2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025" hidden="false" style="0" width="10.7295918367347" collapsed="true"/>
  </cols>
  <sheetData>
    <row r="1" customFormat="false" ht="21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/>
    </row>
    <row r="3" customFormat="false" ht="15" hidden="false" customHeight="false" outlineLevel="0" collapsed="false">
      <c r="A3" s="2" t="s">
        <v>1</v>
      </c>
      <c r="B3" s="2"/>
      <c r="C3" s="2"/>
    </row>
    <row r="4" customFormat="false" ht="15" hidden="false" customHeight="false" outlineLevel="0" collapsed="false">
      <c r="A4" s="3"/>
      <c r="B4" s="4"/>
      <c r="C4" s="4"/>
      <c r="D4" s="5"/>
      <c r="E4" s="5"/>
      <c r="F4" s="5"/>
      <c r="G4" s="6"/>
    </row>
    <row r="5" customFormat="false" ht="15" hidden="false" customHeight="false" outlineLevel="0" collapsed="false">
      <c r="A5" s="7" t="s">
        <v>2</v>
      </c>
      <c r="B5" s="7"/>
      <c r="C5" s="7"/>
      <c r="D5" s="8"/>
      <c r="E5" s="9" t="s">
        <v>3</v>
      </c>
      <c r="F5" s="10" t="n">
        <v>14</v>
      </c>
      <c r="G5" s="11" t="s">
        <v>4</v>
      </c>
    </row>
    <row r="6" customFormat="false" ht="15" hidden="false" customHeight="false" outlineLevel="0" collapsed="false">
      <c r="A6" s="12"/>
      <c r="B6" s="8"/>
      <c r="C6" s="8"/>
      <c r="D6" s="8"/>
      <c r="E6" s="9"/>
      <c r="F6" s="13"/>
      <c r="G6" s="11"/>
    </row>
    <row r="7" customFormat="false" ht="18" hidden="false" customHeight="false" outlineLevel="0" collapsed="false">
      <c r="A7" s="7" t="s">
        <v>5</v>
      </c>
      <c r="B7" s="7"/>
      <c r="C7" s="7"/>
      <c r="D7" s="8"/>
      <c r="E7" s="9" t="s">
        <v>6</v>
      </c>
      <c r="F7" s="10" t="n">
        <v>20000</v>
      </c>
      <c r="G7" s="11" t="s">
        <v>7</v>
      </c>
    </row>
    <row r="8" customFormat="false" ht="15" hidden="false" customHeight="false" outlineLevel="0" collapsed="false">
      <c r="A8" s="12"/>
      <c r="B8" s="8"/>
      <c r="C8" s="8"/>
      <c r="D8" s="8"/>
      <c r="E8" s="9"/>
      <c r="F8" s="13"/>
      <c r="G8" s="11"/>
    </row>
    <row r="9" customFormat="false" ht="18" hidden="false" customHeight="false" outlineLevel="0" collapsed="false">
      <c r="A9" s="7" t="s">
        <v>8</v>
      </c>
      <c r="B9" s="7"/>
      <c r="C9" s="7"/>
      <c r="D9" s="8"/>
      <c r="E9" s="9" t="s">
        <v>9</v>
      </c>
      <c r="F9" s="10" t="n">
        <v>2</v>
      </c>
      <c r="G9" s="11" t="s">
        <v>4</v>
      </c>
    </row>
    <row r="10" customFormat="false" ht="15" hidden="false" customHeight="false" outlineLevel="0" collapsed="false">
      <c r="A10" s="12"/>
      <c r="B10" s="8"/>
      <c r="C10" s="8"/>
      <c r="D10" s="8"/>
      <c r="E10" s="9"/>
      <c r="F10" s="13"/>
      <c r="G10" s="11"/>
    </row>
    <row r="11" customFormat="false" ht="18" hidden="false" customHeight="false" outlineLevel="0" collapsed="false">
      <c r="A11" s="7" t="s">
        <v>10</v>
      </c>
      <c r="B11" s="7"/>
      <c r="C11" s="7"/>
      <c r="D11" s="8"/>
      <c r="E11" s="9" t="s">
        <v>11</v>
      </c>
      <c r="F11" s="10" t="n">
        <v>20000</v>
      </c>
      <c r="G11" s="11" t="s">
        <v>7</v>
      </c>
    </row>
    <row r="12" customFormat="false" ht="15" hidden="false" customHeight="false" outlineLevel="0" collapsed="false">
      <c r="A12" s="12"/>
      <c r="B12" s="8"/>
      <c r="C12" s="8"/>
      <c r="D12" s="8"/>
      <c r="E12" s="9"/>
      <c r="F12" s="13"/>
      <c r="G12" s="11"/>
    </row>
    <row r="13" customFormat="false" ht="18" hidden="false" customHeight="false" outlineLevel="0" collapsed="false">
      <c r="A13" s="7" t="s">
        <v>12</v>
      </c>
      <c r="B13" s="7"/>
      <c r="C13" s="7"/>
      <c r="D13" s="8"/>
      <c r="E13" s="9" t="s">
        <v>13</v>
      </c>
      <c r="F13" s="10" t="n">
        <v>6.5</v>
      </c>
      <c r="G13" s="11" t="s">
        <v>4</v>
      </c>
    </row>
    <row r="14" customFormat="false" ht="15" hidden="false" customHeight="false" outlineLevel="0" collapsed="false">
      <c r="A14" s="12"/>
      <c r="B14" s="8"/>
      <c r="C14" s="8"/>
      <c r="D14" s="8"/>
      <c r="E14" s="9"/>
      <c r="F14" s="13"/>
      <c r="G14" s="11"/>
    </row>
    <row r="15" customFormat="false" ht="18" hidden="false" customHeight="false" outlineLevel="0" collapsed="false">
      <c r="A15" s="7" t="s">
        <v>14</v>
      </c>
      <c r="B15" s="7"/>
      <c r="C15" s="7"/>
      <c r="D15" s="8"/>
      <c r="E15" s="9" t="s">
        <v>15</v>
      </c>
      <c r="F15" s="10" t="n">
        <v>3000</v>
      </c>
      <c r="G15" s="11" t="s">
        <v>16</v>
      </c>
    </row>
    <row r="16" customFormat="false" ht="15" hidden="false" customHeight="false" outlineLevel="0" collapsed="false">
      <c r="A16" s="14"/>
      <c r="B16" s="15"/>
      <c r="C16" s="15"/>
      <c r="D16" s="15"/>
      <c r="E16" s="15"/>
      <c r="F16" s="15"/>
      <c r="G16" s="16"/>
    </row>
    <row r="17" customFormat="false" ht="15" hidden="false" customHeight="false" outlineLevel="0" collapsed="false">
      <c r="A17" s="13"/>
      <c r="B17" s="13"/>
      <c r="C17" s="13"/>
      <c r="D17" s="13"/>
      <c r="E17" s="13"/>
      <c r="F17" s="13"/>
      <c r="G17" s="13"/>
    </row>
    <row r="18" customFormat="false" ht="15" hidden="false" customHeight="false" outlineLevel="0" collapsed="false">
      <c r="A18" s="2" t="s">
        <v>17</v>
      </c>
    </row>
    <row r="19" customFormat="false" ht="15" hidden="false" customHeight="false" outlineLevel="0" collapsed="false">
      <c r="A19" s="3"/>
      <c r="B19" s="5"/>
      <c r="C19" s="5"/>
      <c r="D19" s="5"/>
      <c r="E19" s="5"/>
      <c r="F19" s="5"/>
      <c r="G19" s="6"/>
    </row>
    <row r="20" customFormat="false" ht="18" hidden="false" customHeight="false" outlineLevel="0" collapsed="false">
      <c r="A20" s="17" t="s">
        <v>18</v>
      </c>
      <c r="B20" s="17"/>
      <c r="C20" s="17"/>
      <c r="D20" s="17"/>
      <c r="E20" s="18" t="s">
        <v>19</v>
      </c>
      <c r="F20" s="19" t="n">
        <f aca="false">F15+'Eingabe QS'!F22</f>
        <v>4099.835397</v>
      </c>
      <c r="G20" s="20" t="s">
        <v>16</v>
      </c>
    </row>
    <row r="21" customFormat="false" ht="15" hidden="false" customHeight="false" outlineLevel="0" collapsed="false">
      <c r="A21" s="21"/>
      <c r="B21" s="13"/>
      <c r="C21" s="13"/>
      <c r="D21" s="13"/>
      <c r="E21" s="18"/>
      <c r="F21" s="13"/>
      <c r="G21" s="20"/>
    </row>
    <row r="22" customFormat="false" ht="18" hidden="false" customHeight="false" outlineLevel="0" collapsed="false">
      <c r="A22" s="17" t="s">
        <v>20</v>
      </c>
      <c r="B22" s="17"/>
      <c r="C22" s="17"/>
      <c r="D22" s="17"/>
      <c r="E22" s="18" t="s">
        <v>21</v>
      </c>
      <c r="F22" s="19" t="n">
        <f aca="false">MAX(Momente!I7:I77)</f>
        <v>189993.711140754</v>
      </c>
      <c r="G22" s="20" t="s">
        <v>22</v>
      </c>
    </row>
    <row r="23" customFormat="false" ht="15" hidden="false" customHeight="false" outlineLevel="0" collapsed="false">
      <c r="A23" s="21"/>
      <c r="B23" s="13"/>
      <c r="C23" s="13"/>
      <c r="D23" s="13"/>
      <c r="E23" s="18"/>
      <c r="F23" s="13"/>
      <c r="G23" s="20"/>
    </row>
    <row r="24" customFormat="false" ht="18" hidden="false" customHeight="false" outlineLevel="0" collapsed="false">
      <c r="A24" s="17" t="s">
        <v>23</v>
      </c>
      <c r="B24" s="17"/>
      <c r="C24" s="17"/>
      <c r="D24" s="17"/>
      <c r="E24" s="18" t="s">
        <v>24</v>
      </c>
      <c r="F24" s="19" t="n">
        <f aca="false">(F22*'Eingabe QS'!F5)/(2*'Eingabe QS'!F20)</f>
        <v>117.829064441651</v>
      </c>
      <c r="G24" s="20" t="s">
        <v>25</v>
      </c>
    </row>
    <row r="25" customFormat="false" ht="15" hidden="false" customHeight="false" outlineLevel="0" collapsed="false">
      <c r="A25" s="21"/>
      <c r="B25" s="13"/>
      <c r="C25" s="13"/>
      <c r="D25" s="13"/>
      <c r="E25" s="18"/>
      <c r="F25" s="13"/>
      <c r="G25" s="20"/>
    </row>
    <row r="26" customFormat="false" ht="18" hidden="false" customHeight="false" outlineLevel="0" collapsed="false">
      <c r="A26" s="17" t="s">
        <v>26</v>
      </c>
      <c r="B26" s="17"/>
      <c r="C26" s="17"/>
      <c r="D26" s="17"/>
      <c r="E26" s="18" t="s">
        <v>27</v>
      </c>
      <c r="F26" s="19" t="n">
        <f aca="false">VLOOKUP(F22,Momente!I7:J77,2,0)</f>
        <v>6.4</v>
      </c>
      <c r="G26" s="20" t="s">
        <v>4</v>
      </c>
    </row>
    <row r="27" customFormat="false" ht="15" hidden="false" customHeight="false" outlineLevel="0" collapsed="false">
      <c r="A27" s="14"/>
      <c r="B27" s="15"/>
      <c r="C27" s="15"/>
      <c r="D27" s="15"/>
      <c r="E27" s="15"/>
      <c r="F27" s="15"/>
      <c r="G27" s="16"/>
    </row>
    <row r="28" customFormat="false" ht="15" hidden="false" customHeight="false" outlineLevel="0" collapsed="false">
      <c r="A28" s="13"/>
      <c r="B28" s="13"/>
      <c r="C28" s="13"/>
      <c r="D28" s="13"/>
      <c r="E28" s="13"/>
      <c r="F28" s="13"/>
      <c r="G28" s="13"/>
    </row>
    <row r="29" customFormat="false" ht="15" hidden="false" customHeight="false" outlineLevel="0" collapsed="false">
      <c r="A29" s="2" t="s">
        <v>28</v>
      </c>
    </row>
  </sheetData>
  <sheetProtection sheet="false"/>
  <mergeCells count="11">
    <mergeCell ref="A1:G1"/>
    <mergeCell ref="A5:C5"/>
    <mergeCell ref="A7:C7"/>
    <mergeCell ref="A9:C9"/>
    <mergeCell ref="A11:C11"/>
    <mergeCell ref="A13:C13"/>
    <mergeCell ref="A15:C15"/>
    <mergeCell ref="A20:D20"/>
    <mergeCell ref="A22:D22"/>
    <mergeCell ref="A24:D24"/>
    <mergeCell ref="A26:D26"/>
  </mergeCells>
  <conditionalFormatting sqref="F15">
    <cfRule type="expression" priority="2" aboveAverage="0" equalAverage="0" bottom="0" percent="0" rank="0" text="" dxfId="0">
      <formula>ISBLANK($F$15)</formula>
    </cfRule>
  </conditionalFormatting>
  <conditionalFormatting sqref="I19">
    <cfRule type="expression" priority="3" aboveAverage="0" equalAverage="0" bottom="0" percent="0" rank="0" text="" dxfId="1">
      <formula>ISERROR($F$5:$F$15)</formula>
    </cfRule>
  </conditionalFormatting>
  <conditionalFormatting sqref="F13">
    <cfRule type="expression" priority="4" aboveAverage="0" equalAverage="0" bottom="0" percent="0" rank="0" text="" dxfId="2">
      <formula>ISBLANK(F13)</formula>
    </cfRule>
  </conditionalFormatting>
  <conditionalFormatting sqref="F5;F7;F9;F11">
    <cfRule type="expression" priority="5" aboveAverage="0" equalAverage="0" bottom="0" percent="0" rank="0" text="" dxfId="3">
      <formula>ISBLANK(F5)</formula>
    </cfRule>
  </conditionalFormatting>
  <dataValidations count="8">
    <dataValidation allowBlank="true" operator="between" prompt="Geben Sie hier die Länge des Einfeldträgers ein" showDropDown="false" showErrorMessage="true" showInputMessage="true" sqref="F5:F6" type="list">
      <formula1>Längen</formula1>
      <formula2>0</formula2>
    </dataValidation>
    <dataValidation allowBlank="true" operator="between" prompt="Geben Sie hier die Einzellast Pz1 ein " showDropDown="false" showErrorMessage="true" showInputMessage="true" sqref="F7:F8" type="none">
      <formula1>0</formula1>
      <formula2>0</formula2>
    </dataValidation>
    <dataValidation allowBlank="true" error="Überprüfen Sie ob der von Ihnen eingegebene Wert wirklich richtig ist!" operator="between" prompt="Geben Sie hier die Position der Einzellast x1 ein" showDropDown="false" showErrorMessage="true" showInputMessage="true" sqref="F10" type="custom">
      <formula1>"&gt;=F6"</formula1>
      <formula2>0</formula2>
    </dataValidation>
    <dataValidation allowBlank="true" operator="between" prompt="Geben Sie hier die Einzellast Pz2 ein" showDropDown="false" showErrorMessage="true" showInputMessage="true" sqref="F11:F12" type="none">
      <formula1>0</formula1>
      <formula2>0</formula2>
    </dataValidation>
    <dataValidation allowBlank="true" error="Überprüfen Sie ob der von Ihnen eingegebene Wert wirklich stimmt!" operator="between" prompt="Geben Sie hier die Postion der Einzellast x2 ein" showDropDown="false" showErrorMessage="true" showInputMessage="true" sqref="F14" type="custom">
      <formula1>"&gt;=F6"</formula1>
      <formula2>0</formula2>
    </dataValidation>
    <dataValidation allowBlank="true" operator="between" prompt="Geben Sie hier den Wert für die Auflast ein" showDropDown="false" showErrorMessage="true" showInputMessage="true" sqref="F15" type="none">
      <formula1>0</formula1>
      <formula2>0</formula2>
    </dataValidation>
    <dataValidation allowBlank="true" error="Überprüfen Sie ob der von Ihnen eingegebene Wert wirklich stimmt!" operator="between" prompt="Geben Sie hier die Postion der Einzellast x2 ein" showDropDown="false" showErrorMessage="true" showInputMessage="true" sqref="F13" type="decimal">
      <formula1>0</formula1>
      <formula2>F5</formula2>
    </dataValidation>
    <dataValidation allowBlank="true" error="Überprüfen Sie, ob der von Ihnen eingegebene Wert stimmt!" operator="between" prompt="Geben Sie hier die Position der Einzellast x1 ein!" showDropDown="false" showErrorMessage="true" showInputMessage="true" sqref="F9" type="decimal">
      <formula1>0</formula1>
      <formula2>F5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2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025" hidden="false" style="0" width="10.7295918367347" collapsed="true"/>
  </cols>
  <sheetData>
    <row r="1" customFormat="false" ht="21" hidden="false" customHeight="false" outlineLevel="0" collapsed="false">
      <c r="A1" s="1" t="s">
        <v>29</v>
      </c>
      <c r="B1" s="1"/>
      <c r="C1" s="1"/>
      <c r="D1" s="1"/>
      <c r="E1" s="1"/>
      <c r="F1" s="1"/>
      <c r="G1" s="1"/>
      <c r="H1"/>
    </row>
    <row r="3" customFormat="false" ht="15" hidden="false" customHeight="false" outlineLevel="0" collapsed="false">
      <c r="A3" s="2" t="s">
        <v>1</v>
      </c>
      <c r="B3" s="2"/>
      <c r="C3" s="2"/>
    </row>
    <row r="4" customFormat="false" ht="15" hidden="false" customHeight="false" outlineLevel="0" collapsed="false">
      <c r="A4" s="3"/>
      <c r="B4" s="4"/>
      <c r="C4" s="4"/>
      <c r="D4" s="5"/>
      <c r="E4" s="5"/>
      <c r="F4" s="5"/>
      <c r="G4" s="6"/>
    </row>
    <row r="5" customFormat="false" ht="15" hidden="false" customHeight="false" outlineLevel="0" collapsed="false">
      <c r="A5" s="21" t="s">
        <v>30</v>
      </c>
      <c r="B5" s="13"/>
      <c r="C5" s="13"/>
      <c r="D5" s="13"/>
      <c r="E5" s="18" t="s">
        <v>31</v>
      </c>
      <c r="F5" s="22" t="n">
        <v>30</v>
      </c>
      <c r="G5" s="20" t="s">
        <v>32</v>
      </c>
    </row>
    <row r="6" customFormat="false" ht="15" hidden="false" customHeight="false" outlineLevel="0" collapsed="false">
      <c r="A6" s="21"/>
      <c r="B6" s="13"/>
      <c r="C6" s="13"/>
      <c r="D6" s="13"/>
      <c r="E6" s="18"/>
      <c r="F6" s="13"/>
      <c r="G6" s="20"/>
    </row>
    <row r="7" customFormat="false" ht="15" hidden="false" customHeight="false" outlineLevel="0" collapsed="false">
      <c r="A7" s="21" t="s">
        <v>33</v>
      </c>
      <c r="B7" s="13"/>
      <c r="C7" s="13"/>
      <c r="D7" s="13"/>
      <c r="E7" s="18" t="s">
        <v>34</v>
      </c>
      <c r="F7" s="22" t="n">
        <v>30</v>
      </c>
      <c r="G7" s="20" t="s">
        <v>32</v>
      </c>
    </row>
    <row r="8" customFormat="false" ht="15" hidden="false" customHeight="false" outlineLevel="0" collapsed="false">
      <c r="A8" s="21"/>
      <c r="B8" s="13"/>
      <c r="C8" s="13"/>
      <c r="D8" s="13"/>
      <c r="E8" s="18"/>
      <c r="F8" s="13"/>
      <c r="G8" s="20"/>
    </row>
    <row r="9" customFormat="false" ht="15" hidden="false" customHeight="false" outlineLevel="0" collapsed="false">
      <c r="A9" s="21" t="s">
        <v>35</v>
      </c>
      <c r="B9" s="13"/>
      <c r="C9" s="13"/>
      <c r="D9" s="13"/>
      <c r="E9" s="18" t="s">
        <v>36</v>
      </c>
      <c r="F9" s="22" t="n">
        <v>1.1</v>
      </c>
      <c r="G9" s="20" t="s">
        <v>32</v>
      </c>
    </row>
    <row r="10" customFormat="false" ht="15" hidden="false" customHeight="false" outlineLevel="0" collapsed="false">
      <c r="A10" s="21"/>
      <c r="B10" s="13"/>
      <c r="C10" s="13"/>
      <c r="D10" s="13"/>
      <c r="E10" s="18"/>
      <c r="F10" s="13"/>
      <c r="G10" s="20"/>
    </row>
    <row r="11" customFormat="false" ht="15" hidden="false" customHeight="false" outlineLevel="0" collapsed="false">
      <c r="A11" s="21" t="s">
        <v>37</v>
      </c>
      <c r="B11" s="13"/>
      <c r="C11" s="13"/>
      <c r="D11" s="13"/>
      <c r="E11" s="18" t="s">
        <v>38</v>
      </c>
      <c r="F11" s="22" t="n">
        <v>1.9</v>
      </c>
      <c r="G11" s="20" t="s">
        <v>32</v>
      </c>
    </row>
    <row r="12" customFormat="false" ht="15" hidden="false" customHeight="false" outlineLevel="0" collapsed="false">
      <c r="A12" s="21"/>
      <c r="B12" s="13"/>
      <c r="C12" s="13"/>
      <c r="D12" s="13"/>
      <c r="E12" s="18"/>
      <c r="F12" s="13"/>
      <c r="G12" s="20"/>
    </row>
    <row r="13" customFormat="false" ht="15" hidden="false" customHeight="false" outlineLevel="0" collapsed="false">
      <c r="A13" s="21" t="s">
        <v>39</v>
      </c>
      <c r="B13" s="13"/>
      <c r="C13" s="13"/>
      <c r="D13" s="13"/>
      <c r="E13" s="18" t="s">
        <v>40</v>
      </c>
      <c r="F13" s="22" t="n">
        <v>7850</v>
      </c>
      <c r="G13" s="20" t="s">
        <v>41</v>
      </c>
    </row>
    <row r="14" customFormat="false" ht="15" hidden="false" customHeight="false" outlineLevel="0" collapsed="false">
      <c r="A14" s="14"/>
      <c r="B14" s="15"/>
      <c r="C14" s="15"/>
      <c r="D14" s="15"/>
      <c r="E14" s="15"/>
      <c r="F14" s="15"/>
      <c r="G14" s="16"/>
    </row>
    <row r="16" customFormat="false" ht="15" hidden="false" customHeight="false" outlineLevel="0" collapsed="false">
      <c r="A16" s="2" t="s">
        <v>17</v>
      </c>
    </row>
    <row r="17" customFormat="false" ht="15" hidden="false" customHeight="false" outlineLevel="0" collapsed="false">
      <c r="A17" s="3"/>
      <c r="B17" s="5"/>
      <c r="C17" s="5"/>
      <c r="D17" s="5"/>
      <c r="E17" s="5"/>
      <c r="F17" s="5"/>
      <c r="G17" s="6"/>
    </row>
    <row r="18" customFormat="false" ht="15" hidden="false" customHeight="false" outlineLevel="0" collapsed="false">
      <c r="A18" s="21" t="s">
        <v>42</v>
      </c>
      <c r="B18" s="13"/>
      <c r="C18" s="13"/>
      <c r="D18" s="13"/>
      <c r="E18" s="18" t="s">
        <v>43</v>
      </c>
      <c r="F18" s="23" t="n">
        <f aca="false">2*F11*F7+F9*(F5-2*F11)</f>
        <v>142.82</v>
      </c>
      <c r="G18" s="20" t="s">
        <v>44</v>
      </c>
    </row>
    <row r="19" customFormat="false" ht="15" hidden="false" customHeight="false" outlineLevel="0" collapsed="false">
      <c r="A19" s="21"/>
      <c r="B19" s="13"/>
      <c r="C19" s="13"/>
      <c r="D19" s="13"/>
      <c r="E19" s="18"/>
      <c r="F19" s="13"/>
      <c r="G19" s="20"/>
    </row>
    <row r="20" customFormat="false" ht="18.75" hidden="false" customHeight="false" outlineLevel="0" collapsed="false">
      <c r="A20" s="21" t="s">
        <v>45</v>
      </c>
      <c r="B20" s="13"/>
      <c r="C20" s="13"/>
      <c r="D20" s="13"/>
      <c r="E20" s="18" t="s">
        <v>46</v>
      </c>
      <c r="F20" s="23" t="n">
        <f aca="false">(F7*F5^3-(F7-F9)*(F5-2*F11)^3)/12</f>
        <v>24186.7800666667</v>
      </c>
      <c r="G20" s="20" t="s">
        <v>47</v>
      </c>
    </row>
    <row r="21" customFormat="false" ht="15" hidden="false" customHeight="false" outlineLevel="0" collapsed="false">
      <c r="A21" s="21"/>
      <c r="B21" s="13"/>
      <c r="C21" s="13"/>
      <c r="D21" s="13"/>
      <c r="E21" s="18"/>
      <c r="F21" s="13"/>
      <c r="G21" s="20"/>
    </row>
    <row r="22" customFormat="false" ht="18" hidden="false" customHeight="false" outlineLevel="0" collapsed="false">
      <c r="A22" s="21" t="s">
        <v>48</v>
      </c>
      <c r="B22" s="13"/>
      <c r="C22" s="13"/>
      <c r="D22" s="13"/>
      <c r="E22" s="18" t="s">
        <v>49</v>
      </c>
      <c r="F22" s="23" t="n">
        <f aca="false">(F18/(10^4))*F13*9.81</f>
        <v>1099.835397</v>
      </c>
      <c r="G22" s="20" t="s">
        <v>16</v>
      </c>
    </row>
    <row r="23" customFormat="false" ht="15" hidden="false" customHeight="false" outlineLevel="0" collapsed="false">
      <c r="A23" s="14"/>
      <c r="B23" s="15"/>
      <c r="C23" s="15"/>
      <c r="D23" s="15"/>
      <c r="E23" s="15"/>
      <c r="F23" s="15"/>
      <c r="G23" s="16"/>
    </row>
    <row r="25" customFormat="false" ht="15" hidden="false" customHeight="false" outlineLevel="0" collapsed="false">
      <c r="A25" s="2" t="s">
        <v>50</v>
      </c>
      <c r="H25" s="0" t="s">
        <v>51</v>
      </c>
    </row>
  </sheetData>
  <sheetProtection sheet="false"/>
  <mergeCells count="1">
    <mergeCell ref="A1:G1"/>
  </mergeCells>
  <conditionalFormatting sqref="F5">
    <cfRule type="expression" priority="2" aboveAverage="0" equalAverage="0" bottom="0" percent="0" rank="0" text="" dxfId="0">
      <formula>ISBLANK(F5)</formula>
    </cfRule>
  </conditionalFormatting>
  <conditionalFormatting sqref="F7;F13;F11;F9">
    <cfRule type="expression" priority="3" aboveAverage="0" equalAverage="0" bottom="0" percent="0" rank="0" text="" dxfId="1">
      <formula>ISBLANK(F7)</formula>
    </cfRule>
  </conditionalFormatting>
  <dataValidations count="7">
    <dataValidation allowBlank="true" error="Überprüfen Sie ob der von Ihnen eingegebene Wert wirklich stimmt!" errorTitle="Achtung" operator="between" prompt="Geben Sie bitte die Stegdicke des Profils ein" showDropDown="false" showErrorMessage="true" showInputMessage="true" sqref="F10" type="custom">
      <formula1>"&gt;=F6"</formula1>
      <formula2>0</formula2>
    </dataValidation>
    <dataValidation allowBlank="true" operator="between" prompt="Geben Sie bitte die Höhe des Profils ein" showDropDown="false" showErrorMessage="true" showInputMessage="true" sqref="F5:F6" type="none">
      <formula1>0</formula1>
      <formula2>0</formula2>
    </dataValidation>
    <dataValidation allowBlank="true" operator="between" prompt="Geben Sie bitte die Breite des Profils ein " showDropDown="false" showErrorMessage="true" showInputMessage="true" sqref="F7:F8" type="none">
      <formula1>0</formula1>
      <formula2>0</formula2>
    </dataValidation>
    <dataValidation allowBlank="true" error="Überprüfen Sie ob der von Ihnen eingegebene Wert wirklich stimmt!" errorTitle="Achtung" operator="between" prompt="Geben Sie bitte die Flanschdicke des Profils ein " showDropDown="false" showErrorMessage="true" showInputMessage="true" sqref="F12" type="custom">
      <formula1>"&gt;=F5"</formula1>
      <formula2>0</formula2>
    </dataValidation>
    <dataValidation allowBlank="true" operator="between" prompt="Geben Sie bitte die Dichte des Materials des Profils ein " showDropDown="false" showErrorMessage="true" showInputMessage="true" sqref="F13" type="none">
      <formula1>0</formula1>
      <formula2>0</formula2>
    </dataValidation>
    <dataValidation allowBlank="true" error="Überprüfen Sie ob der von Ihnen eingegebene Wert wirklich stimmt!" errorTitle="Achtung" operator="between" prompt="Geben Sie bitte die Stegdicke des Profils ein" showDropDown="false" showErrorMessage="true" showInputMessage="true" sqref="F9" type="decimal">
      <formula1>0.1</formula1>
      <formula2>F7</formula2>
    </dataValidation>
    <dataValidation allowBlank="true" error="Überprüfen Sie ob der von Ihnen eingegebene Wert wirklich stimmt!" errorTitle="Achtung" operator="between" prompt="Geben Sie bitte die Flanschdicke des Profils ein " showDropDown="false" showErrorMessage="true" showInputMessage="true" sqref="F11" type="decimal">
      <formula1>0.1</formula1>
      <formula2>F5/2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7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8.85714285714286" collapsed="true"/>
    <col min="2" max="2" hidden="false" style="0" width="13.2857142857143" collapsed="true"/>
    <col min="3" max="3" hidden="false" style="0" width="10.7295918367347" collapsed="true"/>
    <col min="4" max="4" hidden="false" style="0" width="12.5714285714286" collapsed="true"/>
    <col min="5" max="5" hidden="false" style="0" width="10.7295918367347" collapsed="true"/>
    <col min="6" max="6" hidden="false" style="0" width="13.0051020408163" collapsed="true"/>
    <col min="7" max="1025" hidden="false" style="0" width="10.7295918367347" collapsed="true"/>
  </cols>
  <sheetData>
    <row r="1" customFormat="false" ht="48" hidden="false" customHeight="false" outlineLevel="0" collapsed="false">
      <c r="A1" s="24"/>
      <c r="B1" s="25" t="s">
        <v>8</v>
      </c>
      <c r="C1" s="26" t="s">
        <v>52</v>
      </c>
      <c r="D1" s="27" t="s">
        <v>53</v>
      </c>
      <c r="E1" s="24"/>
      <c r="F1" s="25" t="s">
        <v>54</v>
      </c>
      <c r="G1" s="26" t="s">
        <v>55</v>
      </c>
      <c r="H1" s="27" t="s">
        <v>56</v>
      </c>
      <c r="I1" s="24"/>
      <c r="J1" s="24"/>
      <c r="K1"/>
    </row>
    <row r="2" customFormat="false" ht="15" hidden="false" customHeight="false" outlineLevel="0" collapsed="false">
      <c r="A2" s="24"/>
      <c r="B2" s="28" t="s">
        <v>4</v>
      </c>
      <c r="C2" s="29" t="s">
        <v>4</v>
      </c>
      <c r="D2" s="30" t="s">
        <v>4</v>
      </c>
      <c r="E2" s="24"/>
      <c r="F2" s="28" t="s">
        <v>16</v>
      </c>
      <c r="G2" s="29" t="s">
        <v>7</v>
      </c>
      <c r="H2" s="30" t="s">
        <v>7</v>
      </c>
      <c r="I2" s="24"/>
      <c r="J2" s="24"/>
    </row>
    <row r="3" customFormat="false" ht="15.75" hidden="false" customHeight="false" outlineLevel="0" collapsed="false">
      <c r="A3" s="24"/>
      <c r="B3" s="31" t="n">
        <f aca="false">Ergebnisse!F9</f>
        <v>2</v>
      </c>
      <c r="C3" s="32" t="n">
        <f aca="false">Ergebnisse!F13</f>
        <v>6.5</v>
      </c>
      <c r="D3" s="33" t="n">
        <f aca="false">Ergebnisse!F5</f>
        <v>14</v>
      </c>
      <c r="E3" s="24"/>
      <c r="F3" s="34" t="n">
        <f aca="false">Ergebnisse!F20</f>
        <v>4099.835397</v>
      </c>
      <c r="G3" s="32" t="n">
        <f aca="false">Ergebnisse!F7</f>
        <v>20000</v>
      </c>
      <c r="H3" s="33" t="n">
        <f aca="false">Ergebnisse!F11</f>
        <v>20000</v>
      </c>
      <c r="I3" s="24"/>
      <c r="J3" s="24"/>
    </row>
    <row r="4" customFormat="false" ht="15.75" hidden="false" customHeight="false" outlineLevel="0" collapsed="false">
      <c r="A4" s="24"/>
      <c r="B4" s="24"/>
      <c r="C4" s="24"/>
      <c r="D4" s="24"/>
      <c r="E4" s="24"/>
      <c r="F4" s="24"/>
      <c r="G4" s="24"/>
      <c r="H4" s="24"/>
      <c r="I4" s="24"/>
      <c r="J4" s="24"/>
    </row>
    <row r="5" customFormat="false" ht="18" hidden="false" customHeight="false" outlineLevel="0" collapsed="false">
      <c r="A5" s="35" t="s">
        <v>57</v>
      </c>
      <c r="B5" s="36" t="s">
        <v>58</v>
      </c>
      <c r="C5" s="36" t="s">
        <v>59</v>
      </c>
      <c r="D5" s="37" t="s">
        <v>60</v>
      </c>
      <c r="E5" s="24"/>
      <c r="F5" s="35" t="s">
        <v>61</v>
      </c>
      <c r="G5" s="36" t="s">
        <v>62</v>
      </c>
      <c r="H5" s="36" t="s">
        <v>63</v>
      </c>
      <c r="I5" s="36" t="s">
        <v>64</v>
      </c>
      <c r="J5" s="37" t="s">
        <v>58</v>
      </c>
    </row>
    <row r="6" customFormat="false" ht="15" hidden="false" customHeight="false" outlineLevel="0" collapsed="false">
      <c r="A6" s="38"/>
      <c r="B6" s="39" t="s">
        <v>4</v>
      </c>
      <c r="C6" s="39" t="s">
        <v>4</v>
      </c>
      <c r="D6" s="40" t="s">
        <v>4</v>
      </c>
      <c r="E6" s="24"/>
      <c r="F6" s="38" t="s">
        <v>22</v>
      </c>
      <c r="G6" s="39" t="s">
        <v>22</v>
      </c>
      <c r="H6" s="39" t="s">
        <v>22</v>
      </c>
      <c r="I6" s="39" t="s">
        <v>22</v>
      </c>
      <c r="J6" s="40" t="s">
        <v>4</v>
      </c>
    </row>
    <row r="7" customFormat="false" ht="15" hidden="false" customHeight="false" outlineLevel="0" collapsed="false">
      <c r="A7" s="41" t="n">
        <v>1</v>
      </c>
      <c r="B7" s="42" t="n">
        <f aca="false">0</f>
        <v>0</v>
      </c>
      <c r="C7" s="43" t="n">
        <f aca="false">B7/$D$3</f>
        <v>0</v>
      </c>
      <c r="D7" s="44" t="n">
        <f aca="false">($D$3-B7)/$D$3</f>
        <v>1</v>
      </c>
      <c r="E7" s="24"/>
      <c r="F7" s="45" t="n">
        <f aca="false">C7*D7*$F$3*$D$3^2/2</f>
        <v>0</v>
      </c>
      <c r="G7" s="42" t="n">
        <f aca="false">IF(B7&lt;=$B$3,C7*($D$3-$B$3)*$G$3,D7*$B$3*$G$3)</f>
        <v>0</v>
      </c>
      <c r="H7" s="42" t="n">
        <f aca="false">IF(B7&lt;=$C$3,C7*($D$3-$C$3)*$H$3,D7*$C$3*$H$3)</f>
        <v>0</v>
      </c>
      <c r="I7" s="42" t="n">
        <f aca="false">F7+G7+H7</f>
        <v>0</v>
      </c>
      <c r="J7" s="46" t="n">
        <f aca="false">0</f>
        <v>0</v>
      </c>
    </row>
    <row r="8" customFormat="false" ht="15" hidden="false" customHeight="false" outlineLevel="0" collapsed="false">
      <c r="A8" s="41" t="n">
        <v>2</v>
      </c>
      <c r="B8" s="42" t="n">
        <f aca="false">B7+Berechnungshilfen!$C$3</f>
        <v>0.2</v>
      </c>
      <c r="C8" s="43" t="n">
        <f aca="false">B8/$D$3</f>
        <v>0.0142857142857143</v>
      </c>
      <c r="D8" s="44" t="n">
        <f aca="false">($D$3-B8)/$D$3</f>
        <v>0.985714285714286</v>
      </c>
      <c r="E8" s="24"/>
      <c r="F8" s="45" t="n">
        <f aca="false">C8*D8*$F$3*$D$3^2/2</f>
        <v>5657.77284786</v>
      </c>
      <c r="G8" s="42" t="n">
        <f aca="false">IF(B8&lt;=$B$3,C8*($D$3-$B$3)*$G$3,D8*$B$3*$G$3)</f>
        <v>3428.57142857143</v>
      </c>
      <c r="H8" s="42" t="n">
        <f aca="false">IF(B8&lt;=$C$3,C8*($D$3-$C$3)*$H$3,D8*$C$3*$H$3)</f>
        <v>2142.85714285714</v>
      </c>
      <c r="I8" s="42" t="n">
        <f aca="false">F8+G8+H8</f>
        <v>11229.2014192886</v>
      </c>
      <c r="J8" s="46" t="n">
        <f aca="false">J7+Berechnungshilfen!$C$3</f>
        <v>0.2</v>
      </c>
    </row>
    <row r="9" customFormat="false" ht="15" hidden="false" customHeight="false" outlineLevel="0" collapsed="false">
      <c r="A9" s="41" t="n">
        <v>3</v>
      </c>
      <c r="B9" s="42" t="n">
        <f aca="false">B8+Berechnungshilfen!$C$3</f>
        <v>0.4</v>
      </c>
      <c r="C9" s="43" t="n">
        <f aca="false">B9/$D$3</f>
        <v>0.0285714285714286</v>
      </c>
      <c r="D9" s="44" t="n">
        <f aca="false">($D$3-B9)/$D$3</f>
        <v>0.971428571428571</v>
      </c>
      <c r="E9" s="24"/>
      <c r="F9" s="45" t="n">
        <f aca="false">C9*D9*$F$3*$D$3^2/2</f>
        <v>11151.55227984</v>
      </c>
      <c r="G9" s="42" t="n">
        <f aca="false">IF(B9&lt;=$B$3,C9*($D$3-$B$3)*$G$3,D9*$B$3*$G$3)</f>
        <v>6857.14285714286</v>
      </c>
      <c r="H9" s="42" t="n">
        <f aca="false">IF(B9&lt;=$C$3,C9*($D$3-$C$3)*$H$3,D9*$C$3*$H$3)</f>
        <v>4285.71428571429</v>
      </c>
      <c r="I9" s="42" t="n">
        <f aca="false">F9+G9+H9</f>
        <v>22294.4094226971</v>
      </c>
      <c r="J9" s="46" t="n">
        <f aca="false">J8+Berechnungshilfen!$C$3</f>
        <v>0.4</v>
      </c>
    </row>
    <row r="10" customFormat="false" ht="15" hidden="false" customHeight="false" outlineLevel="0" collapsed="false">
      <c r="A10" s="41" t="n">
        <v>4</v>
      </c>
      <c r="B10" s="42" t="n">
        <f aca="false">B9+Berechnungshilfen!$C$3</f>
        <v>0.6</v>
      </c>
      <c r="C10" s="43" t="n">
        <f aca="false">B10/$D$3</f>
        <v>0.0428571428571429</v>
      </c>
      <c r="D10" s="44" t="n">
        <f aca="false">($D$3-B10)/$D$3</f>
        <v>0.957142857142857</v>
      </c>
      <c r="E10" s="24"/>
      <c r="F10" s="45" t="n">
        <f aca="false">C10*D10*$F$3*$D$3^2/2</f>
        <v>16481.33829594</v>
      </c>
      <c r="G10" s="42" t="n">
        <f aca="false">IF(B10&lt;=$B$3,C10*($D$3-$B$3)*$G$3,D10*$B$3*$G$3)</f>
        <v>10285.7142857143</v>
      </c>
      <c r="H10" s="42" t="n">
        <f aca="false">IF(B10&lt;=$C$3,C10*($D$3-$C$3)*$H$3,D10*$C$3*$H$3)</f>
        <v>6428.57142857143</v>
      </c>
      <c r="I10" s="42" t="n">
        <f aca="false">F10+G10+H10</f>
        <v>33195.6240102257</v>
      </c>
      <c r="J10" s="46" t="n">
        <f aca="false">J9+Berechnungshilfen!$C$3</f>
        <v>0.6</v>
      </c>
    </row>
    <row r="11" customFormat="false" ht="15" hidden="false" customHeight="false" outlineLevel="0" collapsed="false">
      <c r="A11" s="41" t="n">
        <v>5</v>
      </c>
      <c r="B11" s="42" t="n">
        <f aca="false">B10+Berechnungshilfen!$C$3</f>
        <v>0.8</v>
      </c>
      <c r="C11" s="43" t="n">
        <f aca="false">B11/$D$3</f>
        <v>0.0571428571428571</v>
      </c>
      <c r="D11" s="44" t="n">
        <f aca="false">($D$3-B11)/$D$3</f>
        <v>0.942857142857143</v>
      </c>
      <c r="E11" s="24"/>
      <c r="F11" s="45" t="n">
        <f aca="false">C11*D11*$F$3*$D$3^2/2</f>
        <v>21647.13089616</v>
      </c>
      <c r="G11" s="42" t="n">
        <f aca="false">IF(B11&lt;=$B$3,C11*($D$3-$B$3)*$G$3,D11*$B$3*$G$3)</f>
        <v>13714.2857142857</v>
      </c>
      <c r="H11" s="42" t="n">
        <f aca="false">IF(B11&lt;=$C$3,C11*($D$3-$C$3)*$H$3,D11*$C$3*$H$3)</f>
        <v>8571.42857142857</v>
      </c>
      <c r="I11" s="42" t="n">
        <f aca="false">F11+G11+H11</f>
        <v>43932.8451818743</v>
      </c>
      <c r="J11" s="46" t="n">
        <f aca="false">J10+Berechnungshilfen!$C$3</f>
        <v>0.8</v>
      </c>
    </row>
    <row r="12" customFormat="false" ht="15" hidden="false" customHeight="false" outlineLevel="0" collapsed="false">
      <c r="A12" s="41" t="n">
        <v>6</v>
      </c>
      <c r="B12" s="42" t="n">
        <f aca="false">B11+Berechnungshilfen!$C$3</f>
        <v>1</v>
      </c>
      <c r="C12" s="43" t="n">
        <f aca="false">B12/$D$3</f>
        <v>0.0714285714285714</v>
      </c>
      <c r="D12" s="44" t="n">
        <f aca="false">($D$3-B12)/$D$3</f>
        <v>0.928571428571429</v>
      </c>
      <c r="E12" s="24"/>
      <c r="F12" s="45" t="n">
        <f aca="false">C12*D12*$F$3*$D$3^2/2</f>
        <v>26648.9300805</v>
      </c>
      <c r="G12" s="42" t="n">
        <f aca="false">IF(B12&lt;=$B$3,C12*($D$3-$B$3)*$G$3,D12*$B$3*$G$3)</f>
        <v>17142.8571428571</v>
      </c>
      <c r="H12" s="42" t="n">
        <f aca="false">IF(B12&lt;=$C$3,C12*($D$3-$C$3)*$H$3,D12*$C$3*$H$3)</f>
        <v>10714.2857142857</v>
      </c>
      <c r="I12" s="42" t="n">
        <f aca="false">F12+G12+H12</f>
        <v>54506.0729376428</v>
      </c>
      <c r="J12" s="46" t="n">
        <f aca="false">J11+Berechnungshilfen!$C$3</f>
        <v>1</v>
      </c>
    </row>
    <row r="13" customFormat="false" ht="15" hidden="false" customHeight="false" outlineLevel="0" collapsed="false">
      <c r="A13" s="41" t="n">
        <v>7</v>
      </c>
      <c r="B13" s="42" t="n">
        <f aca="false">B12+Berechnungshilfen!$C$3</f>
        <v>1.2</v>
      </c>
      <c r="C13" s="43" t="n">
        <f aca="false">B13/$D$3</f>
        <v>0.0857142857142857</v>
      </c>
      <c r="D13" s="44" t="n">
        <f aca="false">($D$3-B13)/$D$3</f>
        <v>0.914285714285714</v>
      </c>
      <c r="E13" s="24"/>
      <c r="F13" s="45" t="n">
        <f aca="false">C13*D13*$F$3*$D$3^2/2</f>
        <v>31486.73584896</v>
      </c>
      <c r="G13" s="42" t="n">
        <f aca="false">IF(B13&lt;=$B$3,C13*($D$3-$B$3)*$G$3,D13*$B$3*$G$3)</f>
        <v>20571.4285714286</v>
      </c>
      <c r="H13" s="42" t="n">
        <f aca="false">IF(B13&lt;=$C$3,C13*($D$3-$C$3)*$H$3,D13*$C$3*$H$3)</f>
        <v>12857.1428571429</v>
      </c>
      <c r="I13" s="42" t="n">
        <f aca="false">F13+G13+H13</f>
        <v>64915.3072775314</v>
      </c>
      <c r="J13" s="46" t="n">
        <f aca="false">J12+Berechnungshilfen!$C$3</f>
        <v>1.2</v>
      </c>
    </row>
    <row r="14" customFormat="false" ht="15" hidden="false" customHeight="false" outlineLevel="0" collapsed="false">
      <c r="A14" s="41" t="n">
        <v>8</v>
      </c>
      <c r="B14" s="42" t="n">
        <f aca="false">B13+Berechnungshilfen!$C$3</f>
        <v>1.4</v>
      </c>
      <c r="C14" s="43" t="n">
        <f aca="false">B14/$D$3</f>
        <v>0.1</v>
      </c>
      <c r="D14" s="44" t="n">
        <f aca="false">($D$3-B14)/$D$3</f>
        <v>0.9</v>
      </c>
      <c r="E14" s="24"/>
      <c r="F14" s="45" t="n">
        <f aca="false">C14*D14*$F$3*$D$3^2/2</f>
        <v>36160.54820154</v>
      </c>
      <c r="G14" s="42" t="n">
        <f aca="false">IF(B14&lt;=$B$3,C14*($D$3-$B$3)*$G$3,D14*$B$3*$G$3)</f>
        <v>24000</v>
      </c>
      <c r="H14" s="42" t="n">
        <f aca="false">IF(B14&lt;=$C$3,C14*($D$3-$C$3)*$H$3,D14*$C$3*$H$3)</f>
        <v>15000</v>
      </c>
      <c r="I14" s="42" t="n">
        <f aca="false">F14+G14+H14</f>
        <v>75160.54820154</v>
      </c>
      <c r="J14" s="46" t="n">
        <f aca="false">J13+Berechnungshilfen!$C$3</f>
        <v>1.4</v>
      </c>
    </row>
    <row r="15" customFormat="false" ht="15" hidden="false" customHeight="false" outlineLevel="0" collapsed="false">
      <c r="A15" s="41" t="n">
        <v>9</v>
      </c>
      <c r="B15" s="42" t="n">
        <f aca="false">B14+Berechnungshilfen!$C$3</f>
        <v>1.6</v>
      </c>
      <c r="C15" s="43" t="n">
        <f aca="false">B15/$D$3</f>
        <v>0.114285714285714</v>
      </c>
      <c r="D15" s="44" t="n">
        <f aca="false">($D$3-B15)/$D$3</f>
        <v>0.885714285714286</v>
      </c>
      <c r="E15" s="24"/>
      <c r="F15" s="45" t="n">
        <f aca="false">C15*D15*$F$3*$D$3^2/2</f>
        <v>40670.36713824</v>
      </c>
      <c r="G15" s="42" t="n">
        <f aca="false">IF(B15&lt;=$B$3,C15*($D$3-$B$3)*$G$3,D15*$B$3*$G$3)</f>
        <v>27428.5714285714</v>
      </c>
      <c r="H15" s="42" t="n">
        <f aca="false">IF(B15&lt;=$C$3,C15*($D$3-$C$3)*$H$3,D15*$C$3*$H$3)</f>
        <v>17142.8571428571</v>
      </c>
      <c r="I15" s="42" t="n">
        <f aca="false">F15+G15+H15</f>
        <v>85241.7957096686</v>
      </c>
      <c r="J15" s="46" t="n">
        <f aca="false">J14+Berechnungshilfen!$C$3</f>
        <v>1.6</v>
      </c>
    </row>
    <row r="16" customFormat="false" ht="15" hidden="false" customHeight="false" outlineLevel="0" collapsed="false">
      <c r="A16" s="41" t="n">
        <v>10</v>
      </c>
      <c r="B16" s="42" t="n">
        <f aca="false">B15+Berechnungshilfen!$C$3</f>
        <v>1.8</v>
      </c>
      <c r="C16" s="43" t="n">
        <f aca="false">B16/$D$3</f>
        <v>0.128571428571429</v>
      </c>
      <c r="D16" s="44" t="n">
        <f aca="false">($D$3-B16)/$D$3</f>
        <v>0.871428571428571</v>
      </c>
      <c r="E16" s="24"/>
      <c r="F16" s="45" t="n">
        <f aca="false">C16*D16*$F$3*$D$3^2/2</f>
        <v>45016.19265906</v>
      </c>
      <c r="G16" s="42" t="n">
        <f aca="false">IF(B16&lt;=$B$3,C16*($D$3-$B$3)*$G$3,D16*$B$3*$G$3)</f>
        <v>30857.1428571429</v>
      </c>
      <c r="H16" s="42" t="n">
        <f aca="false">IF(B16&lt;=$C$3,C16*($D$3-$C$3)*$H$3,D16*$C$3*$H$3)</f>
        <v>19285.7142857143</v>
      </c>
      <c r="I16" s="42" t="n">
        <f aca="false">F16+G16+H16</f>
        <v>95159.0498019171</v>
      </c>
      <c r="J16" s="46" t="n">
        <f aca="false">J15+Berechnungshilfen!$C$3</f>
        <v>1.8</v>
      </c>
    </row>
    <row r="17" customFormat="false" ht="15" hidden="false" customHeight="false" outlineLevel="0" collapsed="false">
      <c r="A17" s="41" t="n">
        <v>11</v>
      </c>
      <c r="B17" s="42" t="n">
        <f aca="false">B16+Berechnungshilfen!$C$3</f>
        <v>2</v>
      </c>
      <c r="C17" s="43" t="n">
        <f aca="false">B17/$D$3</f>
        <v>0.142857142857143</v>
      </c>
      <c r="D17" s="44" t="n">
        <f aca="false">($D$3-B17)/$D$3</f>
        <v>0.857142857142857</v>
      </c>
      <c r="E17" s="24"/>
      <c r="F17" s="45" t="n">
        <f aca="false">C17*D17*$F$3*$D$3^2/2</f>
        <v>49198.024764</v>
      </c>
      <c r="G17" s="42" t="n">
        <f aca="false">IF(B17&lt;=$B$3,C17*($D$3-$B$3)*$G$3,D17*$B$3*$G$3)</f>
        <v>34285.7142857143</v>
      </c>
      <c r="H17" s="42" t="n">
        <f aca="false">IF(B17&lt;=$C$3,C17*($D$3-$C$3)*$H$3,D17*$C$3*$H$3)</f>
        <v>21428.5714285714</v>
      </c>
      <c r="I17" s="42" t="n">
        <f aca="false">F17+G17+H17</f>
        <v>104912.310478286</v>
      </c>
      <c r="J17" s="46" t="n">
        <f aca="false">J16+Berechnungshilfen!$C$3</f>
        <v>2</v>
      </c>
    </row>
    <row r="18" customFormat="false" ht="15" hidden="false" customHeight="false" outlineLevel="0" collapsed="false">
      <c r="A18" s="41" t="n">
        <v>12</v>
      </c>
      <c r="B18" s="42" t="n">
        <f aca="false">B17+Berechnungshilfen!$C$3</f>
        <v>2.2</v>
      </c>
      <c r="C18" s="43" t="n">
        <f aca="false">B18/$D$3</f>
        <v>0.157142857142857</v>
      </c>
      <c r="D18" s="44" t="n">
        <f aca="false">($D$3-B18)/$D$3</f>
        <v>0.842857142857143</v>
      </c>
      <c r="E18" s="24"/>
      <c r="F18" s="45" t="n">
        <f aca="false">C18*D18*$F$3*$D$3^2/2</f>
        <v>53215.86345306</v>
      </c>
      <c r="G18" s="42" t="n">
        <f aca="false">IF(B18&lt;=$B$3,C18*($D$3-$B$3)*$G$3,D18*$B$3*$G$3)</f>
        <v>33714.2857142857</v>
      </c>
      <c r="H18" s="42" t="n">
        <f aca="false">IF(B18&lt;=$C$3,C18*($D$3-$C$3)*$H$3,D18*$C$3*$H$3)</f>
        <v>23571.4285714286</v>
      </c>
      <c r="I18" s="42" t="n">
        <f aca="false">F18+G18+H18</f>
        <v>110501.577738774</v>
      </c>
      <c r="J18" s="46" t="n">
        <f aca="false">J17+Berechnungshilfen!$C$3</f>
        <v>2.2</v>
      </c>
    </row>
    <row r="19" customFormat="false" ht="15" hidden="false" customHeight="false" outlineLevel="0" collapsed="false">
      <c r="A19" s="41" t="n">
        <v>13</v>
      </c>
      <c r="B19" s="42" t="n">
        <f aca="false">B18+Berechnungshilfen!$C$3</f>
        <v>2.4</v>
      </c>
      <c r="C19" s="43" t="n">
        <f aca="false">B19/$D$3</f>
        <v>0.171428571428571</v>
      </c>
      <c r="D19" s="44" t="n">
        <f aca="false">($D$3-B19)/$D$3</f>
        <v>0.828571428571429</v>
      </c>
      <c r="E19" s="24"/>
      <c r="F19" s="45" t="n">
        <f aca="false">C19*D19*$F$3*$D$3^2/2</f>
        <v>57069.70872624</v>
      </c>
      <c r="G19" s="42" t="n">
        <f aca="false">IF(B19&lt;=$B$3,C19*($D$3-$B$3)*$G$3,D19*$B$3*$G$3)</f>
        <v>33142.8571428571</v>
      </c>
      <c r="H19" s="42" t="n">
        <f aca="false">IF(B19&lt;=$C$3,C19*($D$3-$C$3)*$H$3,D19*$C$3*$H$3)</f>
        <v>25714.2857142857</v>
      </c>
      <c r="I19" s="42" t="n">
        <f aca="false">F19+G19+H19</f>
        <v>115926.851583383</v>
      </c>
      <c r="J19" s="46" t="n">
        <f aca="false">J18+Berechnungshilfen!$C$3</f>
        <v>2.4</v>
      </c>
    </row>
    <row r="20" customFormat="false" ht="15" hidden="false" customHeight="false" outlineLevel="0" collapsed="false">
      <c r="A20" s="41" t="n">
        <v>14</v>
      </c>
      <c r="B20" s="42" t="n">
        <f aca="false">B19+Berechnungshilfen!$C$3</f>
        <v>2.6</v>
      </c>
      <c r="C20" s="43" t="n">
        <f aca="false">B20/$D$3</f>
        <v>0.185714285714286</v>
      </c>
      <c r="D20" s="44" t="n">
        <f aca="false">($D$3-B20)/$D$3</f>
        <v>0.814285714285714</v>
      </c>
      <c r="E20" s="24"/>
      <c r="F20" s="45" t="n">
        <f aca="false">C20*D20*$F$3*$D$3^2/2</f>
        <v>60759.56058354</v>
      </c>
      <c r="G20" s="42" t="n">
        <f aca="false">IF(B20&lt;=$B$3,C20*($D$3-$B$3)*$G$3,D20*$B$3*$G$3)</f>
        <v>32571.4285714286</v>
      </c>
      <c r="H20" s="42" t="n">
        <f aca="false">IF(B20&lt;=$C$3,C20*($D$3-$C$3)*$H$3,D20*$C$3*$H$3)</f>
        <v>27857.1428571429</v>
      </c>
      <c r="I20" s="42" t="n">
        <f aca="false">F20+G20+H20</f>
        <v>121188.132012111</v>
      </c>
      <c r="J20" s="46" t="n">
        <f aca="false">J19+Berechnungshilfen!$C$3</f>
        <v>2.6</v>
      </c>
    </row>
    <row r="21" customFormat="false" ht="15" hidden="false" customHeight="false" outlineLevel="0" collapsed="false">
      <c r="A21" s="41" t="n">
        <v>15</v>
      </c>
      <c r="B21" s="42" t="n">
        <f aca="false">B20+Berechnungshilfen!$C$3</f>
        <v>2.8</v>
      </c>
      <c r="C21" s="43" t="n">
        <f aca="false">B21/$D$3</f>
        <v>0.2</v>
      </c>
      <c r="D21" s="44" t="n">
        <f aca="false">($D$3-B21)/$D$3</f>
        <v>0.8</v>
      </c>
      <c r="E21" s="24"/>
      <c r="F21" s="45" t="n">
        <f aca="false">C21*D21*$F$3*$D$3^2/2</f>
        <v>64285.41902496</v>
      </c>
      <c r="G21" s="42" t="n">
        <f aca="false">IF(B21&lt;=$B$3,C21*($D$3-$B$3)*$G$3,D21*$B$3*$G$3)</f>
        <v>32000</v>
      </c>
      <c r="H21" s="42" t="n">
        <f aca="false">IF(B21&lt;=$C$3,C21*($D$3-$C$3)*$H$3,D21*$C$3*$H$3)</f>
        <v>30000</v>
      </c>
      <c r="I21" s="42" t="n">
        <f aca="false">F21+G21+H21</f>
        <v>126285.41902496</v>
      </c>
      <c r="J21" s="46" t="n">
        <f aca="false">J20+Berechnungshilfen!$C$3</f>
        <v>2.8</v>
      </c>
    </row>
    <row r="22" customFormat="false" ht="15" hidden="false" customHeight="false" outlineLevel="0" collapsed="false">
      <c r="A22" s="41" t="n">
        <v>16</v>
      </c>
      <c r="B22" s="42" t="n">
        <f aca="false">B21+Berechnungshilfen!$C$3</f>
        <v>3</v>
      </c>
      <c r="C22" s="43" t="n">
        <f aca="false">B22/$D$3</f>
        <v>0.214285714285714</v>
      </c>
      <c r="D22" s="44" t="n">
        <f aca="false">($D$3-B22)/$D$3</f>
        <v>0.785714285714286</v>
      </c>
      <c r="E22" s="24"/>
      <c r="F22" s="45" t="n">
        <f aca="false">C22*D22*$F$3*$D$3^2/2</f>
        <v>67647.2840505</v>
      </c>
      <c r="G22" s="42" t="n">
        <f aca="false">IF(B22&lt;=$B$3,C22*($D$3-$B$3)*$G$3,D22*$B$3*$G$3)</f>
        <v>31428.5714285714</v>
      </c>
      <c r="H22" s="42" t="n">
        <f aca="false">IF(B22&lt;=$C$3,C22*($D$3-$C$3)*$H$3,D22*$C$3*$H$3)</f>
        <v>32142.8571428571</v>
      </c>
      <c r="I22" s="42" t="n">
        <f aca="false">F22+G22+H22</f>
        <v>131218.712621929</v>
      </c>
      <c r="J22" s="46" t="n">
        <f aca="false">J21+Berechnungshilfen!$C$3</f>
        <v>3</v>
      </c>
    </row>
    <row r="23" customFormat="false" ht="15" hidden="false" customHeight="false" outlineLevel="0" collapsed="false">
      <c r="A23" s="41" t="n">
        <v>17</v>
      </c>
      <c r="B23" s="42" t="n">
        <f aca="false">B22+Berechnungshilfen!$C$3</f>
        <v>3.2</v>
      </c>
      <c r="C23" s="43" t="n">
        <f aca="false">B23/$D$3</f>
        <v>0.228571428571429</v>
      </c>
      <c r="D23" s="44" t="n">
        <f aca="false">($D$3-B23)/$D$3</f>
        <v>0.771428571428571</v>
      </c>
      <c r="E23" s="24"/>
      <c r="F23" s="45" t="n">
        <f aca="false">C23*D23*$F$3*$D$3^2/2</f>
        <v>70845.15566016</v>
      </c>
      <c r="G23" s="42" t="n">
        <f aca="false">IF(B23&lt;=$B$3,C23*($D$3-$B$3)*$G$3,D23*$B$3*$G$3)</f>
        <v>30857.1428571429</v>
      </c>
      <c r="H23" s="42" t="n">
        <f aca="false">IF(B23&lt;=$C$3,C23*($D$3-$C$3)*$H$3,D23*$C$3*$H$3)</f>
        <v>34285.7142857143</v>
      </c>
      <c r="I23" s="42" t="n">
        <f aca="false">F23+G23+H23</f>
        <v>135988.012803017</v>
      </c>
      <c r="J23" s="46" t="n">
        <f aca="false">J22+Berechnungshilfen!$C$3</f>
        <v>3.2</v>
      </c>
    </row>
    <row r="24" customFormat="false" ht="15" hidden="false" customHeight="false" outlineLevel="0" collapsed="false">
      <c r="A24" s="41" t="n">
        <v>18</v>
      </c>
      <c r="B24" s="42" t="n">
        <f aca="false">B23+Berechnungshilfen!$C$3</f>
        <v>3.4</v>
      </c>
      <c r="C24" s="43" t="n">
        <f aca="false">B24/$D$3</f>
        <v>0.242857142857143</v>
      </c>
      <c r="D24" s="44" t="n">
        <f aca="false">($D$3-B24)/$D$3</f>
        <v>0.757142857142857</v>
      </c>
      <c r="E24" s="24"/>
      <c r="F24" s="45" t="n">
        <f aca="false">C24*D24*$F$3*$D$3^2/2</f>
        <v>73879.03385394</v>
      </c>
      <c r="G24" s="42" t="n">
        <f aca="false">IF(B24&lt;=$B$3,C24*($D$3-$B$3)*$G$3,D24*$B$3*$G$3)</f>
        <v>30285.7142857143</v>
      </c>
      <c r="H24" s="42" t="n">
        <f aca="false">IF(B24&lt;=$C$3,C24*($D$3-$C$3)*$H$3,D24*$C$3*$H$3)</f>
        <v>36428.5714285714</v>
      </c>
      <c r="I24" s="42" t="n">
        <f aca="false">F24+G24+H24</f>
        <v>140593.319568226</v>
      </c>
      <c r="J24" s="46" t="n">
        <f aca="false">J23+Berechnungshilfen!$C$3</f>
        <v>3.4</v>
      </c>
    </row>
    <row r="25" customFormat="false" ht="15" hidden="false" customHeight="false" outlineLevel="0" collapsed="false">
      <c r="A25" s="41" t="n">
        <v>19</v>
      </c>
      <c r="B25" s="42" t="n">
        <f aca="false">B24+Berechnungshilfen!$C$3</f>
        <v>3.6</v>
      </c>
      <c r="C25" s="43" t="n">
        <f aca="false">B25/$D$3</f>
        <v>0.257142857142857</v>
      </c>
      <c r="D25" s="44" t="n">
        <f aca="false">($D$3-B25)/$D$3</f>
        <v>0.742857142857143</v>
      </c>
      <c r="E25" s="24"/>
      <c r="F25" s="45" t="n">
        <f aca="false">C25*D25*$F$3*$D$3^2/2</f>
        <v>76748.91863184</v>
      </c>
      <c r="G25" s="42" t="n">
        <f aca="false">IF(B25&lt;=$B$3,C25*($D$3-$B$3)*$G$3,D25*$B$3*$G$3)</f>
        <v>29714.2857142857</v>
      </c>
      <c r="H25" s="42" t="n">
        <f aca="false">IF(B25&lt;=$C$3,C25*($D$3-$C$3)*$H$3,D25*$C$3*$H$3)</f>
        <v>38571.4285714286</v>
      </c>
      <c r="I25" s="42" t="n">
        <f aca="false">F25+G25+H25</f>
        <v>145034.632917554</v>
      </c>
      <c r="J25" s="46" t="n">
        <f aca="false">J24+Berechnungshilfen!$C$3</f>
        <v>3.6</v>
      </c>
    </row>
    <row r="26" customFormat="false" ht="15" hidden="false" customHeight="false" outlineLevel="0" collapsed="false">
      <c r="A26" s="41" t="n">
        <v>20</v>
      </c>
      <c r="B26" s="42" t="n">
        <f aca="false">B25+Berechnungshilfen!$C$3</f>
        <v>3.8</v>
      </c>
      <c r="C26" s="43" t="n">
        <f aca="false">B26/$D$3</f>
        <v>0.271428571428571</v>
      </c>
      <c r="D26" s="44" t="n">
        <f aca="false">($D$3-B26)/$D$3</f>
        <v>0.728571428571429</v>
      </c>
      <c r="E26" s="24"/>
      <c r="F26" s="45" t="n">
        <f aca="false">C26*D26*$F$3*$D$3^2/2</f>
        <v>79454.80999386</v>
      </c>
      <c r="G26" s="42" t="n">
        <f aca="false">IF(B26&lt;=$B$3,C26*($D$3-$B$3)*$G$3,D26*$B$3*$G$3)</f>
        <v>29142.8571428571</v>
      </c>
      <c r="H26" s="42" t="n">
        <f aca="false">IF(B26&lt;=$C$3,C26*($D$3-$C$3)*$H$3,D26*$C$3*$H$3)</f>
        <v>40714.2857142857</v>
      </c>
      <c r="I26" s="42" t="n">
        <f aca="false">F26+G26+H26</f>
        <v>149311.952851003</v>
      </c>
      <c r="J26" s="46" t="n">
        <f aca="false">J25+Berechnungshilfen!$C$3</f>
        <v>3.8</v>
      </c>
    </row>
    <row r="27" customFormat="false" ht="15" hidden="false" customHeight="false" outlineLevel="0" collapsed="false">
      <c r="A27" s="41" t="n">
        <v>21</v>
      </c>
      <c r="B27" s="42" t="n">
        <f aca="false">B26+Berechnungshilfen!$C$3</f>
        <v>4</v>
      </c>
      <c r="C27" s="43" t="n">
        <f aca="false">B27/$D$3</f>
        <v>0.285714285714286</v>
      </c>
      <c r="D27" s="44" t="n">
        <f aca="false">($D$3-B27)/$D$3</f>
        <v>0.714285714285714</v>
      </c>
      <c r="E27" s="24"/>
      <c r="F27" s="45" t="n">
        <f aca="false">C27*D27*$F$3*$D$3^2/2</f>
        <v>81996.70794</v>
      </c>
      <c r="G27" s="42" t="n">
        <f aca="false">IF(B27&lt;=$B$3,C27*($D$3-$B$3)*$G$3,D27*$B$3*$G$3)</f>
        <v>28571.4285714286</v>
      </c>
      <c r="H27" s="42" t="n">
        <f aca="false">IF(B27&lt;=$C$3,C27*($D$3-$C$3)*$H$3,D27*$C$3*$H$3)</f>
        <v>42857.1428571429</v>
      </c>
      <c r="I27" s="42" t="n">
        <f aca="false">F27+G27+H27</f>
        <v>153425.279368571</v>
      </c>
      <c r="J27" s="46" t="n">
        <f aca="false">J26+Berechnungshilfen!$C$3</f>
        <v>4</v>
      </c>
    </row>
    <row r="28" customFormat="false" ht="15" hidden="false" customHeight="false" outlineLevel="0" collapsed="false">
      <c r="A28" s="41" t="n">
        <v>22</v>
      </c>
      <c r="B28" s="42" t="n">
        <f aca="false">B27+Berechnungshilfen!$C$3</f>
        <v>4.2</v>
      </c>
      <c r="C28" s="43" t="n">
        <f aca="false">B28/$D$3</f>
        <v>0.3</v>
      </c>
      <c r="D28" s="44" t="n">
        <f aca="false">($D$3-B28)/$D$3</f>
        <v>0.7</v>
      </c>
      <c r="E28" s="24"/>
      <c r="F28" s="45" t="n">
        <f aca="false">C28*D28*$F$3*$D$3^2/2</f>
        <v>84374.61247026</v>
      </c>
      <c r="G28" s="42" t="n">
        <f aca="false">IF(B28&lt;=$B$3,C28*($D$3-$B$3)*$G$3,D28*$B$3*$G$3)</f>
        <v>28000</v>
      </c>
      <c r="H28" s="42" t="n">
        <f aca="false">IF(B28&lt;=$C$3,C28*($D$3-$C$3)*$H$3,D28*$C$3*$H$3)</f>
        <v>45000</v>
      </c>
      <c r="I28" s="42" t="n">
        <f aca="false">F28+G28+H28</f>
        <v>157374.61247026</v>
      </c>
      <c r="J28" s="46" t="n">
        <f aca="false">J27+Berechnungshilfen!$C$3</f>
        <v>4.2</v>
      </c>
    </row>
    <row r="29" customFormat="false" ht="15" hidden="false" customHeight="false" outlineLevel="0" collapsed="false">
      <c r="A29" s="41" t="n">
        <v>23</v>
      </c>
      <c r="B29" s="42" t="n">
        <f aca="false">B28+Berechnungshilfen!$C$3</f>
        <v>4.4</v>
      </c>
      <c r="C29" s="43" t="n">
        <f aca="false">B29/$D$3</f>
        <v>0.314285714285714</v>
      </c>
      <c r="D29" s="44" t="n">
        <f aca="false">($D$3-B29)/$D$3</f>
        <v>0.685714285714286</v>
      </c>
      <c r="E29" s="24"/>
      <c r="F29" s="45" t="n">
        <f aca="false">C29*D29*$F$3*$D$3^2/2</f>
        <v>86588.52358464</v>
      </c>
      <c r="G29" s="42" t="n">
        <f aca="false">IF(B29&lt;=$B$3,C29*($D$3-$B$3)*$G$3,D29*$B$3*$G$3)</f>
        <v>27428.5714285714</v>
      </c>
      <c r="H29" s="42" t="n">
        <f aca="false">IF(B29&lt;=$C$3,C29*($D$3-$C$3)*$H$3,D29*$C$3*$H$3)</f>
        <v>47142.8571428572</v>
      </c>
      <c r="I29" s="42" t="n">
        <f aca="false">F29+G29+H29</f>
        <v>161159.952156069</v>
      </c>
      <c r="J29" s="46" t="n">
        <f aca="false">J28+Berechnungshilfen!$C$3</f>
        <v>4.4</v>
      </c>
    </row>
    <row r="30" customFormat="false" ht="15" hidden="false" customHeight="false" outlineLevel="0" collapsed="false">
      <c r="A30" s="41" t="n">
        <v>24</v>
      </c>
      <c r="B30" s="42" t="n">
        <f aca="false">B29+Berechnungshilfen!$C$3</f>
        <v>4.6</v>
      </c>
      <c r="C30" s="43" t="n">
        <f aca="false">B30/$D$3</f>
        <v>0.328571428571429</v>
      </c>
      <c r="D30" s="44" t="n">
        <f aca="false">($D$3-B30)/$D$3</f>
        <v>0.671428571428571</v>
      </c>
      <c r="E30" s="24"/>
      <c r="F30" s="45" t="n">
        <f aca="false">C30*D30*$F$3*$D$3^2/2</f>
        <v>88638.44128314</v>
      </c>
      <c r="G30" s="42" t="n">
        <f aca="false">IF(B30&lt;=$B$3,C30*($D$3-$B$3)*$G$3,D30*$B$3*$G$3)</f>
        <v>26857.1428571429</v>
      </c>
      <c r="H30" s="42" t="n">
        <f aca="false">IF(B30&lt;=$C$3,C30*($D$3-$C$3)*$H$3,D30*$C$3*$H$3)</f>
        <v>49285.7142857143</v>
      </c>
      <c r="I30" s="42" t="n">
        <f aca="false">F30+G30+H30</f>
        <v>164781.298425997</v>
      </c>
      <c r="J30" s="46" t="n">
        <f aca="false">J29+Berechnungshilfen!$C$3</f>
        <v>4.6</v>
      </c>
    </row>
    <row r="31" customFormat="false" ht="15" hidden="false" customHeight="false" outlineLevel="0" collapsed="false">
      <c r="A31" s="41" t="n">
        <v>25</v>
      </c>
      <c r="B31" s="42" t="n">
        <f aca="false">B30+Berechnungshilfen!$C$3</f>
        <v>4.8</v>
      </c>
      <c r="C31" s="43" t="n">
        <f aca="false">B31/$D$3</f>
        <v>0.342857142857143</v>
      </c>
      <c r="D31" s="44" t="n">
        <f aca="false">($D$3-B31)/$D$3</f>
        <v>0.657142857142857</v>
      </c>
      <c r="E31" s="24"/>
      <c r="F31" s="45" t="n">
        <f aca="false">C31*D31*$F$3*$D$3^2/2</f>
        <v>90524.36556576</v>
      </c>
      <c r="G31" s="42" t="n">
        <f aca="false">IF(B31&lt;=$B$3,C31*($D$3-$B$3)*$G$3,D31*$B$3*$G$3)</f>
        <v>26285.7142857143</v>
      </c>
      <c r="H31" s="42" t="n">
        <f aca="false">IF(B31&lt;=$C$3,C31*($D$3-$C$3)*$H$3,D31*$C$3*$H$3)</f>
        <v>51428.5714285714</v>
      </c>
      <c r="I31" s="42" t="n">
        <f aca="false">F31+G31+H31</f>
        <v>168238.651280046</v>
      </c>
      <c r="J31" s="46" t="n">
        <f aca="false">J30+Berechnungshilfen!$C$3</f>
        <v>4.8</v>
      </c>
    </row>
    <row r="32" customFormat="false" ht="15" hidden="false" customHeight="false" outlineLevel="0" collapsed="false">
      <c r="A32" s="41" t="n">
        <v>26</v>
      </c>
      <c r="B32" s="42" t="n">
        <f aca="false">B31+Berechnungshilfen!$C$3</f>
        <v>5</v>
      </c>
      <c r="C32" s="43" t="n">
        <f aca="false">B32/$D$3</f>
        <v>0.357142857142857</v>
      </c>
      <c r="D32" s="44" t="n">
        <f aca="false">($D$3-B32)/$D$3</f>
        <v>0.642857142857143</v>
      </c>
      <c r="E32" s="24"/>
      <c r="F32" s="45" t="n">
        <f aca="false">C32*D32*$F$3*$D$3^2/2</f>
        <v>92246.2964325</v>
      </c>
      <c r="G32" s="42" t="n">
        <f aca="false">IF(B32&lt;=$B$3,C32*($D$3-$B$3)*$G$3,D32*$B$3*$G$3)</f>
        <v>25714.2857142857</v>
      </c>
      <c r="H32" s="42" t="n">
        <f aca="false">IF(B32&lt;=$C$3,C32*($D$3-$C$3)*$H$3,D32*$C$3*$H$3)</f>
        <v>53571.4285714286</v>
      </c>
      <c r="I32" s="42" t="n">
        <f aca="false">F32+G32+H32</f>
        <v>171532.010718214</v>
      </c>
      <c r="J32" s="46" t="n">
        <f aca="false">J31+Berechnungshilfen!$C$3</f>
        <v>5</v>
      </c>
    </row>
    <row r="33" customFormat="false" ht="15" hidden="false" customHeight="false" outlineLevel="0" collapsed="false">
      <c r="A33" s="41" t="n">
        <v>27</v>
      </c>
      <c r="B33" s="42" t="n">
        <f aca="false">B32+Berechnungshilfen!$C$3</f>
        <v>5.2</v>
      </c>
      <c r="C33" s="43" t="n">
        <f aca="false">B33/$D$3</f>
        <v>0.371428571428572</v>
      </c>
      <c r="D33" s="44" t="n">
        <f aca="false">($D$3-B33)/$D$3</f>
        <v>0.628571428571428</v>
      </c>
      <c r="E33" s="24"/>
      <c r="F33" s="45" t="n">
        <f aca="false">C33*D33*$F$3*$D$3^2/2</f>
        <v>93804.23388336</v>
      </c>
      <c r="G33" s="42" t="n">
        <f aca="false">IF(B33&lt;=$B$3,C33*($D$3-$B$3)*$G$3,D33*$B$3*$G$3)</f>
        <v>25142.8571428571</v>
      </c>
      <c r="H33" s="42" t="n">
        <f aca="false">IF(B33&lt;=$C$3,C33*($D$3-$C$3)*$H$3,D33*$C$3*$H$3)</f>
        <v>55714.2857142857</v>
      </c>
      <c r="I33" s="42" t="n">
        <f aca="false">F33+G33+H33</f>
        <v>174661.376740503</v>
      </c>
      <c r="J33" s="46" t="n">
        <f aca="false">J32+Berechnungshilfen!$C$3</f>
        <v>5.2</v>
      </c>
    </row>
    <row r="34" customFormat="false" ht="15" hidden="false" customHeight="false" outlineLevel="0" collapsed="false">
      <c r="A34" s="41" t="n">
        <v>28</v>
      </c>
      <c r="B34" s="42" t="n">
        <f aca="false">B33+Berechnungshilfen!$C$3</f>
        <v>5.4</v>
      </c>
      <c r="C34" s="43" t="n">
        <f aca="false">B34/$D$3</f>
        <v>0.385714285714286</v>
      </c>
      <c r="D34" s="44" t="n">
        <f aca="false">($D$3-B34)/$D$3</f>
        <v>0.614285714285714</v>
      </c>
      <c r="E34" s="24"/>
      <c r="F34" s="45" t="n">
        <f aca="false">C34*D34*$F$3*$D$3^2/2</f>
        <v>95198.17791834</v>
      </c>
      <c r="G34" s="42" t="n">
        <f aca="false">IF(B34&lt;=$B$3,C34*($D$3-$B$3)*$G$3,D34*$B$3*$G$3)</f>
        <v>24571.4285714286</v>
      </c>
      <c r="H34" s="42" t="n">
        <f aca="false">IF(B34&lt;=$C$3,C34*($D$3-$C$3)*$H$3,D34*$C$3*$H$3)</f>
        <v>57857.1428571429</v>
      </c>
      <c r="I34" s="42" t="n">
        <f aca="false">F34+G34+H34</f>
        <v>177626.749346911</v>
      </c>
      <c r="J34" s="46" t="n">
        <f aca="false">J33+Berechnungshilfen!$C$3</f>
        <v>5.4</v>
      </c>
    </row>
    <row r="35" customFormat="false" ht="15" hidden="false" customHeight="false" outlineLevel="0" collapsed="false">
      <c r="A35" s="41" t="n">
        <v>29</v>
      </c>
      <c r="B35" s="42" t="n">
        <f aca="false">B34+Berechnungshilfen!$C$3</f>
        <v>5.6</v>
      </c>
      <c r="C35" s="43" t="n">
        <f aca="false">B35/$D$3</f>
        <v>0.4</v>
      </c>
      <c r="D35" s="44" t="n">
        <f aca="false">($D$3-B35)/$D$3</f>
        <v>0.6</v>
      </c>
      <c r="E35" s="24"/>
      <c r="F35" s="45" t="n">
        <f aca="false">C35*D35*$F$3*$D$3^2/2</f>
        <v>96428.12853744</v>
      </c>
      <c r="G35" s="42" t="n">
        <f aca="false">IF(B35&lt;=$B$3,C35*($D$3-$B$3)*$G$3,D35*$B$3*$G$3)</f>
        <v>24000</v>
      </c>
      <c r="H35" s="42" t="n">
        <f aca="false">IF(B35&lt;=$C$3,C35*($D$3-$C$3)*$H$3,D35*$C$3*$H$3)</f>
        <v>60000</v>
      </c>
      <c r="I35" s="42" t="n">
        <f aca="false">F35+G35+H35</f>
        <v>180428.12853744</v>
      </c>
      <c r="J35" s="46" t="n">
        <f aca="false">J34+Berechnungshilfen!$C$3</f>
        <v>5.6</v>
      </c>
    </row>
    <row r="36" customFormat="false" ht="15" hidden="false" customHeight="false" outlineLevel="0" collapsed="false">
      <c r="A36" s="41" t="n">
        <v>30</v>
      </c>
      <c r="B36" s="42" t="n">
        <f aca="false">B35+Berechnungshilfen!$C$3</f>
        <v>5.8</v>
      </c>
      <c r="C36" s="43" t="n">
        <f aca="false">B36/$D$3</f>
        <v>0.414285714285714</v>
      </c>
      <c r="D36" s="44" t="n">
        <f aca="false">($D$3-B36)/$D$3</f>
        <v>0.585714285714286</v>
      </c>
      <c r="E36" s="24"/>
      <c r="F36" s="45" t="n">
        <f aca="false">C36*D36*$F$3*$D$3^2/2</f>
        <v>97494.08574066</v>
      </c>
      <c r="G36" s="42" t="n">
        <f aca="false">IF(B36&lt;=$B$3,C36*($D$3-$B$3)*$G$3,D36*$B$3*$G$3)</f>
        <v>23428.5714285714</v>
      </c>
      <c r="H36" s="42" t="n">
        <f aca="false">IF(B36&lt;=$C$3,C36*($D$3-$C$3)*$H$3,D36*$C$3*$H$3)</f>
        <v>62142.8571428572</v>
      </c>
      <c r="I36" s="42" t="n">
        <f aca="false">F36+G36+H36</f>
        <v>183065.514312089</v>
      </c>
      <c r="J36" s="46" t="n">
        <f aca="false">J35+Berechnungshilfen!$C$3</f>
        <v>5.8</v>
      </c>
    </row>
    <row r="37" customFormat="false" ht="15" hidden="false" customHeight="false" outlineLevel="0" collapsed="false">
      <c r="A37" s="41" t="n">
        <v>31</v>
      </c>
      <c r="B37" s="42" t="n">
        <f aca="false">B36+Berechnungshilfen!$C$3</f>
        <v>6</v>
      </c>
      <c r="C37" s="43" t="n">
        <f aca="false">B37/$D$3</f>
        <v>0.428571428571429</v>
      </c>
      <c r="D37" s="44" t="n">
        <f aca="false">($D$3-B37)/$D$3</f>
        <v>0.571428571428571</v>
      </c>
      <c r="E37" s="24"/>
      <c r="F37" s="45" t="n">
        <f aca="false">C37*D37*$F$3*$D$3^2/2</f>
        <v>98396.049528</v>
      </c>
      <c r="G37" s="42" t="n">
        <f aca="false">IF(B37&lt;=$B$3,C37*($D$3-$B$3)*$G$3,D37*$B$3*$G$3)</f>
        <v>22857.1428571429</v>
      </c>
      <c r="H37" s="42" t="n">
        <f aca="false">IF(B37&lt;=$C$3,C37*($D$3-$C$3)*$H$3,D37*$C$3*$H$3)</f>
        <v>64285.7142857143</v>
      </c>
      <c r="I37" s="42" t="n">
        <f aca="false">F37+G37+H37</f>
        <v>185538.906670857</v>
      </c>
      <c r="J37" s="46" t="n">
        <f aca="false">J36+Berechnungshilfen!$C$3</f>
        <v>6</v>
      </c>
    </row>
    <row r="38" customFormat="false" ht="15" hidden="false" customHeight="false" outlineLevel="0" collapsed="false">
      <c r="A38" s="41" t="n">
        <v>32</v>
      </c>
      <c r="B38" s="42" t="n">
        <f aca="false">B37+Berechnungshilfen!$C$3</f>
        <v>6.2</v>
      </c>
      <c r="C38" s="43" t="n">
        <f aca="false">B38/$D$3</f>
        <v>0.442857142857143</v>
      </c>
      <c r="D38" s="44" t="n">
        <f aca="false">($D$3-B38)/$D$3</f>
        <v>0.557142857142857</v>
      </c>
      <c r="E38" s="24"/>
      <c r="F38" s="45" t="n">
        <f aca="false">C38*D38*$F$3*$D$3^2/2</f>
        <v>99134.01989946</v>
      </c>
      <c r="G38" s="42" t="n">
        <f aca="false">IF(B38&lt;=$B$3,C38*($D$3-$B$3)*$G$3,D38*$B$3*$G$3)</f>
        <v>22285.7142857143</v>
      </c>
      <c r="H38" s="42" t="n">
        <f aca="false">IF(B38&lt;=$C$3,C38*($D$3-$C$3)*$H$3,D38*$C$3*$H$3)</f>
        <v>66428.5714285715</v>
      </c>
      <c r="I38" s="42" t="n">
        <f aca="false">F38+G38+H38</f>
        <v>187848.305613746</v>
      </c>
      <c r="J38" s="46" t="n">
        <f aca="false">J37+Berechnungshilfen!$C$3</f>
        <v>6.2</v>
      </c>
    </row>
    <row r="39" customFormat="false" ht="15" hidden="false" customHeight="false" outlineLevel="0" collapsed="false">
      <c r="A39" s="41" t="n">
        <v>33</v>
      </c>
      <c r="B39" s="42" t="n">
        <f aca="false">B38+Berechnungshilfen!$C$3</f>
        <v>6.4</v>
      </c>
      <c r="C39" s="43" t="n">
        <f aca="false">B39/$D$3</f>
        <v>0.457142857142857</v>
      </c>
      <c r="D39" s="44" t="n">
        <f aca="false">($D$3-B39)/$D$3</f>
        <v>0.542857142857143</v>
      </c>
      <c r="E39" s="24"/>
      <c r="F39" s="45" t="n">
        <f aca="false">C39*D39*$F$3*$D$3^2/2</f>
        <v>99707.99685504</v>
      </c>
      <c r="G39" s="42" t="n">
        <f aca="false">IF(B39&lt;=$B$3,C39*($D$3-$B$3)*$G$3,D39*$B$3*$G$3)</f>
        <v>21714.2857142857</v>
      </c>
      <c r="H39" s="42" t="n">
        <f aca="false">IF(B39&lt;=$C$3,C39*($D$3-$C$3)*$H$3,D39*$C$3*$H$3)</f>
        <v>68571.4285714286</v>
      </c>
      <c r="I39" s="42" t="n">
        <f aca="false">F39+G39+H39</f>
        <v>189993.711140754</v>
      </c>
      <c r="J39" s="46" t="n">
        <f aca="false">J38+Berechnungshilfen!$C$3</f>
        <v>6.4</v>
      </c>
    </row>
    <row r="40" customFormat="false" ht="15" hidden="false" customHeight="false" outlineLevel="0" collapsed="false">
      <c r="A40" s="41" t="n">
        <v>34</v>
      </c>
      <c r="B40" s="42" t="n">
        <f aca="false">B39+Berechnungshilfen!$C$3</f>
        <v>6.6</v>
      </c>
      <c r="C40" s="43" t="n">
        <f aca="false">B40/$D$3</f>
        <v>0.471428571428572</v>
      </c>
      <c r="D40" s="44" t="n">
        <f aca="false">($D$3-B40)/$D$3</f>
        <v>0.528571428571428</v>
      </c>
      <c r="E40" s="24"/>
      <c r="F40" s="45" t="n">
        <f aca="false">C40*D40*$F$3*$D$3^2/2</f>
        <v>100117.98039474</v>
      </c>
      <c r="G40" s="42" t="n">
        <f aca="false">IF(B40&lt;=$B$3,C40*($D$3-$B$3)*$G$3,D40*$B$3*$G$3)</f>
        <v>21142.8571428571</v>
      </c>
      <c r="H40" s="42" t="n">
        <f aca="false">IF(B40&lt;=$C$3,C40*($D$3-$C$3)*$H$3,D40*$C$3*$H$3)</f>
        <v>68714.2857142857</v>
      </c>
      <c r="I40" s="42" t="n">
        <f aca="false">F40+G40+H40</f>
        <v>189975.123251883</v>
      </c>
      <c r="J40" s="46" t="n">
        <f aca="false">J39+Berechnungshilfen!$C$3</f>
        <v>6.6</v>
      </c>
    </row>
    <row r="41" customFormat="false" ht="15" hidden="false" customHeight="false" outlineLevel="0" collapsed="false">
      <c r="A41" s="41" t="n">
        <v>35</v>
      </c>
      <c r="B41" s="42" t="n">
        <f aca="false">B40+Berechnungshilfen!$C$3</f>
        <v>6.8</v>
      </c>
      <c r="C41" s="43" t="n">
        <f aca="false">B41/$D$3</f>
        <v>0.485714285714286</v>
      </c>
      <c r="D41" s="44" t="n">
        <f aca="false">($D$3-B41)/$D$3</f>
        <v>0.514285714285714</v>
      </c>
      <c r="E41" s="24"/>
      <c r="F41" s="45" t="n">
        <f aca="false">C41*D41*$F$3*$D$3^2/2</f>
        <v>100363.97051856</v>
      </c>
      <c r="G41" s="42" t="n">
        <f aca="false">IF(B41&lt;=$B$3,C41*($D$3-$B$3)*$G$3,D41*$B$3*$G$3)</f>
        <v>20571.4285714286</v>
      </c>
      <c r="H41" s="42" t="n">
        <f aca="false">IF(B41&lt;=$C$3,C41*($D$3-$C$3)*$H$3,D41*$C$3*$H$3)</f>
        <v>66857.1428571428</v>
      </c>
      <c r="I41" s="42" t="n">
        <f aca="false">F41+G41+H41</f>
        <v>187792.541947131</v>
      </c>
      <c r="J41" s="46" t="n">
        <f aca="false">J40+Berechnungshilfen!$C$3</f>
        <v>6.8</v>
      </c>
    </row>
    <row r="42" customFormat="false" ht="15" hidden="false" customHeight="false" outlineLevel="0" collapsed="false">
      <c r="A42" s="41" t="n">
        <v>36</v>
      </c>
      <c r="B42" s="42" t="n">
        <f aca="false">B41+Berechnungshilfen!$C$3</f>
        <v>7</v>
      </c>
      <c r="C42" s="43" t="n">
        <f aca="false">B42/$D$3</f>
        <v>0.5</v>
      </c>
      <c r="D42" s="44" t="n">
        <f aca="false">($D$3-B42)/$D$3</f>
        <v>0.5</v>
      </c>
      <c r="E42" s="24"/>
      <c r="F42" s="45" t="n">
        <f aca="false">C42*D42*$F$3*$D$3^2/2</f>
        <v>100445.9672265</v>
      </c>
      <c r="G42" s="42" t="n">
        <f aca="false">IF(B42&lt;=$B$3,C42*($D$3-$B$3)*$G$3,D42*$B$3*$G$3)</f>
        <v>20000</v>
      </c>
      <c r="H42" s="42" t="n">
        <f aca="false">IF(B42&lt;=$C$3,C42*($D$3-$C$3)*$H$3,D42*$C$3*$H$3)</f>
        <v>65000</v>
      </c>
      <c r="I42" s="42" t="n">
        <f aca="false">F42+G42+H42</f>
        <v>185445.9672265</v>
      </c>
      <c r="J42" s="46" t="n">
        <f aca="false">J41+Berechnungshilfen!$C$3</f>
        <v>7</v>
      </c>
    </row>
    <row r="43" customFormat="false" ht="15" hidden="false" customHeight="false" outlineLevel="0" collapsed="false">
      <c r="A43" s="41" t="n">
        <v>37</v>
      </c>
      <c r="B43" s="42" t="n">
        <f aca="false">B42+Berechnungshilfen!$C$3</f>
        <v>7.2</v>
      </c>
      <c r="C43" s="43" t="n">
        <f aca="false">B43/$D$3</f>
        <v>0.514285714285715</v>
      </c>
      <c r="D43" s="44" t="n">
        <f aca="false">($D$3-B43)/$D$3</f>
        <v>0.485714285714285</v>
      </c>
      <c r="E43" s="24"/>
      <c r="F43" s="45" t="n">
        <f aca="false">C43*D43*$F$3*$D$3^2/2</f>
        <v>100363.97051856</v>
      </c>
      <c r="G43" s="42" t="n">
        <f aca="false">IF(B43&lt;=$B$3,C43*($D$3-$B$3)*$G$3,D43*$B$3*$G$3)</f>
        <v>19428.5714285714</v>
      </c>
      <c r="H43" s="42" t="n">
        <f aca="false">IF(B43&lt;=$C$3,C43*($D$3-$C$3)*$H$3,D43*$C$3*$H$3)</f>
        <v>63142.8571428571</v>
      </c>
      <c r="I43" s="42" t="n">
        <f aca="false">F43+G43+H43</f>
        <v>182935.399089989</v>
      </c>
      <c r="J43" s="46" t="n">
        <f aca="false">J42+Berechnungshilfen!$C$3</f>
        <v>7.2</v>
      </c>
    </row>
    <row r="44" customFormat="false" ht="15" hidden="false" customHeight="false" outlineLevel="0" collapsed="false">
      <c r="A44" s="41" t="n">
        <v>38</v>
      </c>
      <c r="B44" s="42" t="n">
        <f aca="false">B43+Berechnungshilfen!$C$3</f>
        <v>7.4</v>
      </c>
      <c r="C44" s="43" t="n">
        <f aca="false">B44/$D$3</f>
        <v>0.528571428571429</v>
      </c>
      <c r="D44" s="44" t="n">
        <f aca="false">($D$3-B44)/$D$3</f>
        <v>0.471428571428571</v>
      </c>
      <c r="E44" s="24"/>
      <c r="F44" s="45" t="n">
        <f aca="false">C44*D44*$F$3*$D$3^2/2</f>
        <v>100117.98039474</v>
      </c>
      <c r="G44" s="42" t="n">
        <f aca="false">IF(B44&lt;=$B$3,C44*($D$3-$B$3)*$G$3,D44*$B$3*$G$3)</f>
        <v>18857.1428571428</v>
      </c>
      <c r="H44" s="42" t="n">
        <f aca="false">IF(B44&lt;=$C$3,C44*($D$3-$C$3)*$H$3,D44*$C$3*$H$3)</f>
        <v>61285.7142857142</v>
      </c>
      <c r="I44" s="42" t="n">
        <f aca="false">F44+G44+H44</f>
        <v>180260.837537597</v>
      </c>
      <c r="J44" s="46" t="n">
        <f aca="false">J43+Berechnungshilfen!$C$3</f>
        <v>7.4</v>
      </c>
    </row>
    <row r="45" customFormat="false" ht="15" hidden="false" customHeight="false" outlineLevel="0" collapsed="false">
      <c r="A45" s="41" t="n">
        <v>39</v>
      </c>
      <c r="B45" s="42" t="n">
        <f aca="false">B44+Berechnungshilfen!$C$3</f>
        <v>7.6</v>
      </c>
      <c r="C45" s="43" t="n">
        <f aca="false">B45/$D$3</f>
        <v>0.542857142857143</v>
      </c>
      <c r="D45" s="44" t="n">
        <f aca="false">($D$3-B45)/$D$3</f>
        <v>0.457142857142857</v>
      </c>
      <c r="E45" s="24"/>
      <c r="F45" s="45" t="n">
        <f aca="false">C45*D45*$F$3*$D$3^2/2</f>
        <v>99707.99685504</v>
      </c>
      <c r="G45" s="42" t="n">
        <f aca="false">IF(B45&lt;=$B$3,C45*($D$3-$B$3)*$G$3,D45*$B$3*$G$3)</f>
        <v>18285.7142857143</v>
      </c>
      <c r="H45" s="42" t="n">
        <f aca="false">IF(B45&lt;=$C$3,C45*($D$3-$C$3)*$H$3,D45*$C$3*$H$3)</f>
        <v>59428.5714285714</v>
      </c>
      <c r="I45" s="42" t="n">
        <f aca="false">F45+G45+H45</f>
        <v>177422.282569326</v>
      </c>
      <c r="J45" s="46" t="n">
        <f aca="false">J44+Berechnungshilfen!$C$3</f>
        <v>7.6</v>
      </c>
    </row>
    <row r="46" customFormat="false" ht="15" hidden="false" customHeight="false" outlineLevel="0" collapsed="false">
      <c r="A46" s="41" t="n">
        <v>40</v>
      </c>
      <c r="B46" s="42" t="n">
        <f aca="false">B45+Berechnungshilfen!$C$3</f>
        <v>7.8</v>
      </c>
      <c r="C46" s="43" t="n">
        <f aca="false">B46/$D$3</f>
        <v>0.557142857142858</v>
      </c>
      <c r="D46" s="44" t="n">
        <f aca="false">($D$3-B46)/$D$3</f>
        <v>0.442857142857143</v>
      </c>
      <c r="E46" s="24"/>
      <c r="F46" s="45" t="n">
        <f aca="false">C46*D46*$F$3*$D$3^2/2</f>
        <v>99134.01989946</v>
      </c>
      <c r="G46" s="42" t="n">
        <f aca="false">IF(B46&lt;=$B$3,C46*($D$3-$B$3)*$G$3,D46*$B$3*$G$3)</f>
        <v>17714.2857142857</v>
      </c>
      <c r="H46" s="42" t="n">
        <f aca="false">IF(B46&lt;=$C$3,C46*($D$3-$C$3)*$H$3,D46*$C$3*$H$3)</f>
        <v>57571.4285714285</v>
      </c>
      <c r="I46" s="42" t="n">
        <f aca="false">F46+G46+H46</f>
        <v>174419.734185174</v>
      </c>
      <c r="J46" s="46" t="n">
        <f aca="false">J45+Berechnungshilfen!$C$3</f>
        <v>7.8</v>
      </c>
    </row>
    <row r="47" customFormat="false" ht="15" hidden="false" customHeight="false" outlineLevel="0" collapsed="false">
      <c r="A47" s="41" t="n">
        <v>41</v>
      </c>
      <c r="B47" s="42" t="n">
        <f aca="false">B46+Berechnungshilfen!$C$3</f>
        <v>8</v>
      </c>
      <c r="C47" s="43" t="n">
        <f aca="false">B47/$D$3</f>
        <v>0.571428571428572</v>
      </c>
      <c r="D47" s="44" t="n">
        <f aca="false">($D$3-B47)/$D$3</f>
        <v>0.428571428571428</v>
      </c>
      <c r="E47" s="24"/>
      <c r="F47" s="45" t="n">
        <f aca="false">C47*D47*$F$3*$D$3^2/2</f>
        <v>98396.049528</v>
      </c>
      <c r="G47" s="42" t="n">
        <f aca="false">IF(B47&lt;=$B$3,C47*($D$3-$B$3)*$G$3,D47*$B$3*$G$3)</f>
        <v>17142.8571428571</v>
      </c>
      <c r="H47" s="42" t="n">
        <f aca="false">IF(B47&lt;=$C$3,C47*($D$3-$C$3)*$H$3,D47*$C$3*$H$3)</f>
        <v>55714.2857142857</v>
      </c>
      <c r="I47" s="42" t="n">
        <f aca="false">F47+G47+H47</f>
        <v>171253.192385143</v>
      </c>
      <c r="J47" s="46" t="n">
        <f aca="false">J46+Berechnungshilfen!$C$3</f>
        <v>8</v>
      </c>
    </row>
    <row r="48" customFormat="false" ht="15" hidden="false" customHeight="false" outlineLevel="0" collapsed="false">
      <c r="A48" s="41" t="n">
        <v>42</v>
      </c>
      <c r="B48" s="42" t="n">
        <f aca="false">B47+Berechnungshilfen!$C$3</f>
        <v>8.2</v>
      </c>
      <c r="C48" s="43" t="n">
        <f aca="false">B48/$D$3</f>
        <v>0.585714285714286</v>
      </c>
      <c r="D48" s="44" t="n">
        <f aca="false">($D$3-B48)/$D$3</f>
        <v>0.414285714285714</v>
      </c>
      <c r="E48" s="24"/>
      <c r="F48" s="45" t="n">
        <f aca="false">C48*D48*$F$3*$D$3^2/2</f>
        <v>97494.08574066</v>
      </c>
      <c r="G48" s="42" t="n">
        <f aca="false">IF(B48&lt;=$B$3,C48*($D$3-$B$3)*$G$3,D48*$B$3*$G$3)</f>
        <v>16571.4285714286</v>
      </c>
      <c r="H48" s="42" t="n">
        <f aca="false">IF(B48&lt;=$C$3,C48*($D$3-$C$3)*$H$3,D48*$C$3*$H$3)</f>
        <v>53857.1428571428</v>
      </c>
      <c r="I48" s="42" t="n">
        <f aca="false">F48+G48+H48</f>
        <v>167922.657169231</v>
      </c>
      <c r="J48" s="46" t="n">
        <f aca="false">J47+Berechnungshilfen!$C$3</f>
        <v>8.2</v>
      </c>
    </row>
    <row r="49" customFormat="false" ht="15" hidden="false" customHeight="false" outlineLevel="0" collapsed="false">
      <c r="A49" s="41" t="n">
        <v>43</v>
      </c>
      <c r="B49" s="42" t="n">
        <f aca="false">B48+Berechnungshilfen!$C$3</f>
        <v>8.4</v>
      </c>
      <c r="C49" s="43" t="n">
        <f aca="false">B49/$D$3</f>
        <v>0.6</v>
      </c>
      <c r="D49" s="44" t="n">
        <f aca="false">($D$3-B49)/$D$3</f>
        <v>0.4</v>
      </c>
      <c r="E49" s="24"/>
      <c r="F49" s="45" t="n">
        <f aca="false">C49*D49*$F$3*$D$3^2/2</f>
        <v>96428.12853744</v>
      </c>
      <c r="G49" s="42" t="n">
        <f aca="false">IF(B49&lt;=$B$3,C49*($D$3-$B$3)*$G$3,D49*$B$3*$G$3)</f>
        <v>16000</v>
      </c>
      <c r="H49" s="42" t="n">
        <f aca="false">IF(B49&lt;=$C$3,C49*($D$3-$C$3)*$H$3,D49*$C$3*$H$3)</f>
        <v>52000</v>
      </c>
      <c r="I49" s="42" t="n">
        <f aca="false">F49+G49+H49</f>
        <v>164428.12853744</v>
      </c>
      <c r="J49" s="46" t="n">
        <f aca="false">J48+Berechnungshilfen!$C$3</f>
        <v>8.4</v>
      </c>
    </row>
    <row r="50" customFormat="false" ht="15" hidden="false" customHeight="false" outlineLevel="0" collapsed="false">
      <c r="A50" s="41" t="n">
        <v>44</v>
      </c>
      <c r="B50" s="42" t="n">
        <f aca="false">B49+Berechnungshilfen!$C$3</f>
        <v>8.6</v>
      </c>
      <c r="C50" s="43" t="n">
        <f aca="false">B50/$D$3</f>
        <v>0.614285714285714</v>
      </c>
      <c r="D50" s="44" t="n">
        <f aca="false">($D$3-B50)/$D$3</f>
        <v>0.385714285714286</v>
      </c>
      <c r="E50" s="24"/>
      <c r="F50" s="45" t="n">
        <f aca="false">C50*D50*$F$3*$D$3^2/2</f>
        <v>95198.17791834</v>
      </c>
      <c r="G50" s="42" t="n">
        <f aca="false">IF(B50&lt;=$B$3,C50*($D$3-$B$3)*$G$3,D50*$B$3*$G$3)</f>
        <v>15428.5714285714</v>
      </c>
      <c r="H50" s="42" t="n">
        <f aca="false">IF(B50&lt;=$C$3,C50*($D$3-$C$3)*$H$3,D50*$C$3*$H$3)</f>
        <v>50142.8571428571</v>
      </c>
      <c r="I50" s="42" t="n">
        <f aca="false">F50+G50+H50</f>
        <v>160769.606489769</v>
      </c>
      <c r="J50" s="46" t="n">
        <f aca="false">J49+Berechnungshilfen!$C$3</f>
        <v>8.6</v>
      </c>
    </row>
    <row r="51" customFormat="false" ht="15" hidden="false" customHeight="false" outlineLevel="0" collapsed="false">
      <c r="A51" s="41" t="n">
        <v>45</v>
      </c>
      <c r="B51" s="42" t="n">
        <f aca="false">B50+Berechnungshilfen!$C$3</f>
        <v>8.8</v>
      </c>
      <c r="C51" s="43" t="n">
        <f aca="false">B51/$D$3</f>
        <v>0.628571428571429</v>
      </c>
      <c r="D51" s="44" t="n">
        <f aca="false">($D$3-B51)/$D$3</f>
        <v>0.371428571428571</v>
      </c>
      <c r="E51" s="24"/>
      <c r="F51" s="45" t="n">
        <f aca="false">C51*D51*$F$3*$D$3^2/2</f>
        <v>93804.23388336</v>
      </c>
      <c r="G51" s="42" t="n">
        <f aca="false">IF(B51&lt;=$B$3,C51*($D$3-$B$3)*$G$3,D51*$B$3*$G$3)</f>
        <v>14857.1428571429</v>
      </c>
      <c r="H51" s="42" t="n">
        <f aca="false">IF(B51&lt;=$C$3,C51*($D$3-$C$3)*$H$3,D51*$C$3*$H$3)</f>
        <v>48285.7142857143</v>
      </c>
      <c r="I51" s="42" t="n">
        <f aca="false">F51+G51+H51</f>
        <v>156947.091026217</v>
      </c>
      <c r="J51" s="46" t="n">
        <f aca="false">J50+Berechnungshilfen!$C$3</f>
        <v>8.8</v>
      </c>
    </row>
    <row r="52" customFormat="false" ht="15" hidden="false" customHeight="false" outlineLevel="0" collapsed="false">
      <c r="A52" s="41" t="n">
        <v>46</v>
      </c>
      <c r="B52" s="42" t="n">
        <f aca="false">B51+Berechnungshilfen!$C$3</f>
        <v>9</v>
      </c>
      <c r="C52" s="43" t="n">
        <f aca="false">B52/$D$3</f>
        <v>0.642857142857143</v>
      </c>
      <c r="D52" s="44" t="n">
        <f aca="false">($D$3-B52)/$D$3</f>
        <v>0.357142857142857</v>
      </c>
      <c r="E52" s="24"/>
      <c r="F52" s="45" t="n">
        <f aca="false">C52*D52*$F$3*$D$3^2/2</f>
        <v>92246.2964325</v>
      </c>
      <c r="G52" s="42" t="n">
        <f aca="false">IF(B52&lt;=$B$3,C52*($D$3-$B$3)*$G$3,D52*$B$3*$G$3)</f>
        <v>14285.7142857143</v>
      </c>
      <c r="H52" s="42" t="n">
        <f aca="false">IF(B52&lt;=$C$3,C52*($D$3-$C$3)*$H$3,D52*$C$3*$H$3)</f>
        <v>46428.5714285714</v>
      </c>
      <c r="I52" s="42" t="n">
        <f aca="false">F52+G52+H52</f>
        <v>152960.582146786</v>
      </c>
      <c r="J52" s="46" t="n">
        <f aca="false">J51+Berechnungshilfen!$C$3</f>
        <v>9</v>
      </c>
    </row>
    <row r="53" customFormat="false" ht="15" hidden="false" customHeight="false" outlineLevel="0" collapsed="false">
      <c r="A53" s="41" t="n">
        <v>47</v>
      </c>
      <c r="B53" s="42" t="n">
        <f aca="false">B52+Berechnungshilfen!$C$3</f>
        <v>9.2</v>
      </c>
      <c r="C53" s="43" t="n">
        <f aca="false">B53/$D$3</f>
        <v>0.657142857142857</v>
      </c>
      <c r="D53" s="44" t="n">
        <f aca="false">($D$3-B53)/$D$3</f>
        <v>0.342857142857143</v>
      </c>
      <c r="E53" s="24"/>
      <c r="F53" s="45" t="n">
        <f aca="false">C53*D53*$F$3*$D$3^2/2</f>
        <v>90524.36556576</v>
      </c>
      <c r="G53" s="42" t="n">
        <f aca="false">IF(B53&lt;=$B$3,C53*($D$3-$B$3)*$G$3,D53*$B$3*$G$3)</f>
        <v>13714.2857142857</v>
      </c>
      <c r="H53" s="42" t="n">
        <f aca="false">IF(B53&lt;=$C$3,C53*($D$3-$C$3)*$H$3,D53*$C$3*$H$3)</f>
        <v>44571.4285714286</v>
      </c>
      <c r="I53" s="42" t="n">
        <f aca="false">F53+G53+H53</f>
        <v>148810.079851474</v>
      </c>
      <c r="J53" s="46" t="n">
        <f aca="false">J52+Berechnungshilfen!$C$3</f>
        <v>9.2</v>
      </c>
    </row>
    <row r="54" customFormat="false" ht="15" hidden="false" customHeight="false" outlineLevel="0" collapsed="false">
      <c r="A54" s="41" t="n">
        <v>48</v>
      </c>
      <c r="B54" s="42" t="n">
        <f aca="false">B53+Berechnungshilfen!$C$3</f>
        <v>9.4</v>
      </c>
      <c r="C54" s="43" t="n">
        <f aca="false">B54/$D$3</f>
        <v>0.671428571428571</v>
      </c>
      <c r="D54" s="44" t="n">
        <f aca="false">($D$3-B54)/$D$3</f>
        <v>0.328571428571429</v>
      </c>
      <c r="E54" s="24"/>
      <c r="F54" s="45" t="n">
        <f aca="false">C54*D54*$F$3*$D$3^2/2</f>
        <v>88638.44128314</v>
      </c>
      <c r="G54" s="42" t="n">
        <f aca="false">IF(B54&lt;=$B$3,C54*($D$3-$B$3)*$G$3,D54*$B$3*$G$3)</f>
        <v>13142.8571428571</v>
      </c>
      <c r="H54" s="42" t="n">
        <f aca="false">IF(B54&lt;=$C$3,C54*($D$3-$C$3)*$H$3,D54*$C$3*$H$3)</f>
        <v>42714.2857142857</v>
      </c>
      <c r="I54" s="42" t="n">
        <f aca="false">F54+G54+H54</f>
        <v>144495.584140283</v>
      </c>
      <c r="J54" s="46" t="n">
        <f aca="false">J53+Berechnungshilfen!$C$3</f>
        <v>9.4</v>
      </c>
    </row>
    <row r="55" customFormat="false" ht="15" hidden="false" customHeight="false" outlineLevel="0" collapsed="false">
      <c r="A55" s="41" t="n">
        <v>49</v>
      </c>
      <c r="B55" s="42" t="n">
        <f aca="false">B54+Berechnungshilfen!$C$3</f>
        <v>9.6</v>
      </c>
      <c r="C55" s="43" t="n">
        <f aca="false">B55/$D$3</f>
        <v>0.685714285714286</v>
      </c>
      <c r="D55" s="44" t="n">
        <f aca="false">($D$3-B55)/$D$3</f>
        <v>0.314285714285714</v>
      </c>
      <c r="E55" s="24"/>
      <c r="F55" s="45" t="n">
        <f aca="false">C55*D55*$F$3*$D$3^2/2</f>
        <v>86588.52358464</v>
      </c>
      <c r="G55" s="42" t="n">
        <f aca="false">IF(B55&lt;=$B$3,C55*($D$3-$B$3)*$G$3,D55*$B$3*$G$3)</f>
        <v>12571.4285714286</v>
      </c>
      <c r="H55" s="42" t="n">
        <f aca="false">IF(B55&lt;=$C$3,C55*($D$3-$C$3)*$H$3,D55*$C$3*$H$3)</f>
        <v>40857.1428571429</v>
      </c>
      <c r="I55" s="42" t="n">
        <f aca="false">F55+G55+H55</f>
        <v>140017.095013211</v>
      </c>
      <c r="J55" s="46" t="n">
        <f aca="false">J54+Berechnungshilfen!$C$3</f>
        <v>9.6</v>
      </c>
    </row>
    <row r="56" customFormat="false" ht="15" hidden="false" customHeight="false" outlineLevel="0" collapsed="false">
      <c r="A56" s="41" t="n">
        <v>50</v>
      </c>
      <c r="B56" s="42" t="n">
        <f aca="false">B55+Berechnungshilfen!$C$3</f>
        <v>9.8</v>
      </c>
      <c r="C56" s="43" t="n">
        <f aca="false">B56/$D$3</f>
        <v>0.7</v>
      </c>
      <c r="D56" s="44" t="n">
        <f aca="false">($D$3-B56)/$D$3</f>
        <v>0.3</v>
      </c>
      <c r="E56" s="24"/>
      <c r="F56" s="45" t="n">
        <f aca="false">C56*D56*$F$3*$D$3^2/2</f>
        <v>84374.61247026</v>
      </c>
      <c r="G56" s="42" t="n">
        <f aca="false">IF(B56&lt;=$B$3,C56*($D$3-$B$3)*$G$3,D56*$B$3*$G$3)</f>
        <v>12000</v>
      </c>
      <c r="H56" s="42" t="n">
        <f aca="false">IF(B56&lt;=$C$3,C56*($D$3-$C$3)*$H$3,D56*$C$3*$H$3)</f>
        <v>39000</v>
      </c>
      <c r="I56" s="42" t="n">
        <f aca="false">F56+G56+H56</f>
        <v>135374.61247026</v>
      </c>
      <c r="J56" s="46" t="n">
        <f aca="false">J55+Berechnungshilfen!$C$3</f>
        <v>9.8</v>
      </c>
    </row>
    <row r="57" customFormat="false" ht="15" hidden="false" customHeight="false" outlineLevel="0" collapsed="false">
      <c r="A57" s="41" t="n">
        <v>51</v>
      </c>
      <c r="B57" s="42" t="n">
        <f aca="false">B56+Berechnungshilfen!$C$3</f>
        <v>10</v>
      </c>
      <c r="C57" s="43" t="n">
        <f aca="false">B57/$D$3</f>
        <v>0.714285714285714</v>
      </c>
      <c r="D57" s="44" t="n">
        <f aca="false">($D$3-B57)/$D$3</f>
        <v>0.285714285714286</v>
      </c>
      <c r="E57" s="24"/>
      <c r="F57" s="45" t="n">
        <f aca="false">C57*D57*$F$3*$D$3^2/2</f>
        <v>81996.70794</v>
      </c>
      <c r="G57" s="42" t="n">
        <f aca="false">IF(B57&lt;=$B$3,C57*($D$3-$B$3)*$G$3,D57*$B$3*$G$3)</f>
        <v>11428.5714285714</v>
      </c>
      <c r="H57" s="42" t="n">
        <f aca="false">IF(B57&lt;=$C$3,C57*($D$3-$C$3)*$H$3,D57*$C$3*$H$3)</f>
        <v>37142.8571428572</v>
      </c>
      <c r="I57" s="42" t="n">
        <f aca="false">F57+G57+H57</f>
        <v>130568.136511429</v>
      </c>
      <c r="J57" s="46" t="n">
        <f aca="false">J56+Berechnungshilfen!$C$3</f>
        <v>10</v>
      </c>
    </row>
    <row r="58" customFormat="false" ht="15" hidden="false" customHeight="false" outlineLevel="0" collapsed="false">
      <c r="A58" s="41" t="n">
        <v>52</v>
      </c>
      <c r="B58" s="42" t="n">
        <f aca="false">B57+Berechnungshilfen!$C$3</f>
        <v>10.2</v>
      </c>
      <c r="C58" s="43" t="n">
        <f aca="false">B58/$D$3</f>
        <v>0.728571428571428</v>
      </c>
      <c r="D58" s="44" t="n">
        <f aca="false">($D$3-B58)/$D$3</f>
        <v>0.271428571428572</v>
      </c>
      <c r="E58" s="24"/>
      <c r="F58" s="45" t="n">
        <f aca="false">C58*D58*$F$3*$D$3^2/2</f>
        <v>79454.8099938601</v>
      </c>
      <c r="G58" s="42" t="n">
        <f aca="false">IF(B58&lt;=$B$3,C58*($D$3-$B$3)*$G$3,D58*$B$3*$G$3)</f>
        <v>10857.1428571429</v>
      </c>
      <c r="H58" s="42" t="n">
        <f aca="false">IF(B58&lt;=$C$3,C58*($D$3-$C$3)*$H$3,D58*$C$3*$H$3)</f>
        <v>35285.7142857143</v>
      </c>
      <c r="I58" s="42" t="n">
        <f aca="false">F58+G58+H58</f>
        <v>125597.667136717</v>
      </c>
      <c r="J58" s="46" t="n">
        <f aca="false">J57+Berechnungshilfen!$C$3</f>
        <v>10.2</v>
      </c>
    </row>
    <row r="59" customFormat="false" ht="15" hidden="false" customHeight="false" outlineLevel="0" collapsed="false">
      <c r="A59" s="41" t="n">
        <v>53</v>
      </c>
      <c r="B59" s="42" t="n">
        <f aca="false">B58+Berechnungshilfen!$C$3</f>
        <v>10.4</v>
      </c>
      <c r="C59" s="43" t="n">
        <f aca="false">B59/$D$3</f>
        <v>0.742857142857143</v>
      </c>
      <c r="D59" s="44" t="n">
        <f aca="false">($D$3-B59)/$D$3</f>
        <v>0.257142857142857</v>
      </c>
      <c r="E59" s="24"/>
      <c r="F59" s="45" t="n">
        <f aca="false">C59*D59*$F$3*$D$3^2/2</f>
        <v>76748.9186318401</v>
      </c>
      <c r="G59" s="42" t="n">
        <f aca="false">IF(B59&lt;=$B$3,C59*($D$3-$B$3)*$G$3,D59*$B$3*$G$3)</f>
        <v>10285.7142857143</v>
      </c>
      <c r="H59" s="42" t="n">
        <f aca="false">IF(B59&lt;=$C$3,C59*($D$3-$C$3)*$H$3,D59*$C$3*$H$3)</f>
        <v>33428.5714285715</v>
      </c>
      <c r="I59" s="42" t="n">
        <f aca="false">F59+G59+H59</f>
        <v>120463.204346126</v>
      </c>
      <c r="J59" s="46" t="n">
        <f aca="false">J58+Berechnungshilfen!$C$3</f>
        <v>10.4</v>
      </c>
    </row>
    <row r="60" customFormat="false" ht="15" hidden="false" customHeight="false" outlineLevel="0" collapsed="false">
      <c r="A60" s="41" t="n">
        <v>54</v>
      </c>
      <c r="B60" s="42" t="n">
        <f aca="false">B59+Berechnungshilfen!$C$3</f>
        <v>10.6</v>
      </c>
      <c r="C60" s="43" t="n">
        <f aca="false">B60/$D$3</f>
        <v>0.757142857142857</v>
      </c>
      <c r="D60" s="44" t="n">
        <f aca="false">($D$3-B60)/$D$3</f>
        <v>0.242857142857143</v>
      </c>
      <c r="E60" s="24"/>
      <c r="F60" s="45" t="n">
        <f aca="false">C60*D60*$F$3*$D$3^2/2</f>
        <v>73879.0338539401</v>
      </c>
      <c r="G60" s="42" t="n">
        <f aca="false">IF(B60&lt;=$B$3,C60*($D$3-$B$3)*$G$3,D60*$B$3*$G$3)</f>
        <v>9714.28571428573</v>
      </c>
      <c r="H60" s="42" t="n">
        <f aca="false">IF(B60&lt;=$C$3,C60*($D$3-$C$3)*$H$3,D60*$C$3*$H$3)</f>
        <v>31571.4285714286</v>
      </c>
      <c r="I60" s="42" t="n">
        <f aca="false">F60+G60+H60</f>
        <v>115164.748139654</v>
      </c>
      <c r="J60" s="46" t="n">
        <f aca="false">J59+Berechnungshilfen!$C$3</f>
        <v>10.6</v>
      </c>
    </row>
    <row r="61" customFormat="false" ht="15" hidden="false" customHeight="false" outlineLevel="0" collapsed="false">
      <c r="A61" s="41" t="n">
        <v>55</v>
      </c>
      <c r="B61" s="42" t="n">
        <f aca="false">B60+Berechnungshilfen!$C$3</f>
        <v>10.8</v>
      </c>
      <c r="C61" s="43" t="n">
        <f aca="false">B61/$D$3</f>
        <v>0.771428571428571</v>
      </c>
      <c r="D61" s="44" t="n">
        <f aca="false">($D$3-B61)/$D$3</f>
        <v>0.228571428571429</v>
      </c>
      <c r="E61" s="24"/>
      <c r="F61" s="45" t="n">
        <f aca="false">C61*D61*$F$3*$D$3^2/2</f>
        <v>70845.1556601601</v>
      </c>
      <c r="G61" s="42" t="n">
        <f aca="false">IF(B61&lt;=$B$3,C61*($D$3-$B$3)*$G$3,D61*$B$3*$G$3)</f>
        <v>9142.85714285716</v>
      </c>
      <c r="H61" s="42" t="n">
        <f aca="false">IF(B61&lt;=$C$3,C61*($D$3-$C$3)*$H$3,D61*$C$3*$H$3)</f>
        <v>29714.2857142858</v>
      </c>
      <c r="I61" s="42" t="n">
        <f aca="false">F61+G61+H61</f>
        <v>109702.298517303</v>
      </c>
      <c r="J61" s="46" t="n">
        <f aca="false">J60+Berechnungshilfen!$C$3</f>
        <v>10.8</v>
      </c>
    </row>
    <row r="62" customFormat="false" ht="15" hidden="false" customHeight="false" outlineLevel="0" collapsed="false">
      <c r="A62" s="41" t="n">
        <v>56</v>
      </c>
      <c r="B62" s="42" t="n">
        <f aca="false">B61+Berechnungshilfen!$C$3</f>
        <v>11</v>
      </c>
      <c r="C62" s="43" t="n">
        <f aca="false">B62/$D$3</f>
        <v>0.785714285714285</v>
      </c>
      <c r="D62" s="44" t="n">
        <f aca="false">($D$3-B62)/$D$3</f>
        <v>0.214285714285715</v>
      </c>
      <c r="E62" s="24"/>
      <c r="F62" s="45" t="n">
        <f aca="false">C62*D62*$F$3*$D$3^2/2</f>
        <v>67647.2840505001</v>
      </c>
      <c r="G62" s="42" t="n">
        <f aca="false">IF(B62&lt;=$B$3,C62*($D$3-$B$3)*$G$3,D62*$B$3*$G$3)</f>
        <v>8571.42857142859</v>
      </c>
      <c r="H62" s="42" t="n">
        <f aca="false">IF(B62&lt;=$C$3,C62*($D$3-$C$3)*$H$3,D62*$C$3*$H$3)</f>
        <v>27857.1428571429</v>
      </c>
      <c r="I62" s="42" t="n">
        <f aca="false">F62+G62+H62</f>
        <v>104075.855479072</v>
      </c>
      <c r="J62" s="46" t="n">
        <f aca="false">J61+Berechnungshilfen!$C$3</f>
        <v>11</v>
      </c>
    </row>
    <row r="63" customFormat="false" ht="15" hidden="false" customHeight="false" outlineLevel="0" collapsed="false">
      <c r="A63" s="41" t="n">
        <v>57</v>
      </c>
      <c r="B63" s="42" t="n">
        <f aca="false">B62+Berechnungshilfen!$C$3</f>
        <v>11.2</v>
      </c>
      <c r="C63" s="43" t="n">
        <f aca="false">B63/$D$3</f>
        <v>0.8</v>
      </c>
      <c r="D63" s="44" t="n">
        <f aca="false">($D$3-B63)/$D$3</f>
        <v>0.200000000000001</v>
      </c>
      <c r="E63" s="24"/>
      <c r="F63" s="45" t="n">
        <f aca="false">C63*D63*$F$3*$D$3^2/2</f>
        <v>64285.4190249601</v>
      </c>
      <c r="G63" s="42" t="n">
        <f aca="false">IF(B63&lt;=$B$3,C63*($D$3-$B$3)*$G$3,D63*$B$3*$G$3)</f>
        <v>8000.00000000002</v>
      </c>
      <c r="H63" s="42" t="n">
        <f aca="false">IF(B63&lt;=$C$3,C63*($D$3-$C$3)*$H$3,D63*$C$3*$H$3)</f>
        <v>26000.0000000001</v>
      </c>
      <c r="I63" s="42" t="n">
        <f aca="false">F63+G63+H63</f>
        <v>98285.4190249602</v>
      </c>
      <c r="J63" s="46" t="n">
        <f aca="false">J62+Berechnungshilfen!$C$3</f>
        <v>11.2</v>
      </c>
    </row>
    <row r="64" customFormat="false" ht="15" hidden="false" customHeight="false" outlineLevel="0" collapsed="false">
      <c r="A64" s="41" t="n">
        <v>58</v>
      </c>
      <c r="B64" s="42" t="n">
        <f aca="false">B63+Berechnungshilfen!$C$3</f>
        <v>11.4</v>
      </c>
      <c r="C64" s="43" t="n">
        <f aca="false">B64/$D$3</f>
        <v>0.814285714285714</v>
      </c>
      <c r="D64" s="44" t="n">
        <f aca="false">($D$3-B64)/$D$3</f>
        <v>0.185714285714286</v>
      </c>
      <c r="E64" s="24"/>
      <c r="F64" s="45" t="n">
        <f aca="false">C64*D64*$F$3*$D$3^2/2</f>
        <v>60759.5605835402</v>
      </c>
      <c r="G64" s="42" t="n">
        <f aca="false">IF(B64&lt;=$B$3,C64*($D$3-$B$3)*$G$3,D64*$B$3*$G$3)</f>
        <v>7428.57142857145</v>
      </c>
      <c r="H64" s="42" t="n">
        <f aca="false">IF(B64&lt;=$C$3,C64*($D$3-$C$3)*$H$3,D64*$C$3*$H$3)</f>
        <v>24142.8571428572</v>
      </c>
      <c r="I64" s="42" t="n">
        <f aca="false">F64+G64+H64</f>
        <v>92330.9891549688</v>
      </c>
      <c r="J64" s="46" t="n">
        <f aca="false">J63+Berechnungshilfen!$C$3</f>
        <v>11.4</v>
      </c>
    </row>
    <row r="65" customFormat="false" ht="15" hidden="false" customHeight="false" outlineLevel="0" collapsed="false">
      <c r="A65" s="41" t="n">
        <v>59</v>
      </c>
      <c r="B65" s="42" t="n">
        <f aca="false">B64+Berechnungshilfen!$C$3</f>
        <v>11.6</v>
      </c>
      <c r="C65" s="43" t="n">
        <f aca="false">B65/$D$3</f>
        <v>0.828571428571428</v>
      </c>
      <c r="D65" s="44" t="n">
        <f aca="false">($D$3-B65)/$D$3</f>
        <v>0.171428571428572</v>
      </c>
      <c r="E65" s="24"/>
      <c r="F65" s="45" t="n">
        <f aca="false">C65*D65*$F$3*$D$3^2/2</f>
        <v>57069.7087262402</v>
      </c>
      <c r="G65" s="42" t="n">
        <f aca="false">IF(B65&lt;=$B$3,C65*($D$3-$B$3)*$G$3,D65*$B$3*$G$3)</f>
        <v>6857.14285714288</v>
      </c>
      <c r="H65" s="42" t="n">
        <f aca="false">IF(B65&lt;=$C$3,C65*($D$3-$C$3)*$H$3,D65*$C$3*$H$3)</f>
        <v>22285.7142857144</v>
      </c>
      <c r="I65" s="42" t="n">
        <f aca="false">F65+G65+H65</f>
        <v>86212.5658690974</v>
      </c>
      <c r="J65" s="46" t="n">
        <f aca="false">J64+Berechnungshilfen!$C$3</f>
        <v>11.6</v>
      </c>
    </row>
    <row r="66" customFormat="false" ht="15" hidden="false" customHeight="false" outlineLevel="0" collapsed="false">
      <c r="A66" s="41" t="n">
        <v>60</v>
      </c>
      <c r="B66" s="42" t="n">
        <f aca="false">B65+Berechnungshilfen!$C$3</f>
        <v>11.8</v>
      </c>
      <c r="C66" s="43" t="n">
        <f aca="false">B66/$D$3</f>
        <v>0.842857142857142</v>
      </c>
      <c r="D66" s="44" t="n">
        <f aca="false">($D$3-B66)/$D$3</f>
        <v>0.157142857142858</v>
      </c>
      <c r="E66" s="24"/>
      <c r="F66" s="45" t="n">
        <f aca="false">C66*D66*$F$3*$D$3^2/2</f>
        <v>53215.8634530602</v>
      </c>
      <c r="G66" s="42" t="n">
        <f aca="false">IF(B66&lt;=$B$3,C66*($D$3-$B$3)*$G$3,D66*$B$3*$G$3)</f>
        <v>6285.71428571431</v>
      </c>
      <c r="H66" s="42" t="n">
        <f aca="false">IF(B66&lt;=$C$3,C66*($D$3-$C$3)*$H$3,D66*$C$3*$H$3)</f>
        <v>20428.5714285715</v>
      </c>
      <c r="I66" s="42" t="n">
        <f aca="false">F66+G66+H66</f>
        <v>79930.149167346</v>
      </c>
      <c r="J66" s="46" t="n">
        <f aca="false">J65+Berechnungshilfen!$C$3</f>
        <v>11.8</v>
      </c>
    </row>
    <row r="67" customFormat="false" ht="15" hidden="false" customHeight="false" outlineLevel="0" collapsed="false">
      <c r="A67" s="41" t="n">
        <v>61</v>
      </c>
      <c r="B67" s="42" t="n">
        <f aca="false">B66+Berechnungshilfen!$C$3</f>
        <v>12</v>
      </c>
      <c r="C67" s="43" t="n">
        <f aca="false">B67/$D$3</f>
        <v>0.857142857142856</v>
      </c>
      <c r="D67" s="44" t="n">
        <f aca="false">($D$3-B67)/$D$3</f>
        <v>0.142857142857144</v>
      </c>
      <c r="E67" s="24"/>
      <c r="F67" s="45" t="n">
        <f aca="false">C67*D67*$F$3*$D$3^2/2</f>
        <v>49198.0247640002</v>
      </c>
      <c r="G67" s="42" t="n">
        <f aca="false">IF(B67&lt;=$B$3,C67*($D$3-$B$3)*$G$3,D67*$B$3*$G$3)</f>
        <v>5714.28571428574</v>
      </c>
      <c r="H67" s="42" t="n">
        <f aca="false">IF(B67&lt;=$C$3,C67*($D$3-$C$3)*$H$3,D67*$C$3*$H$3)</f>
        <v>18571.4285714287</v>
      </c>
      <c r="I67" s="42" t="n">
        <f aca="false">F67+G67+H67</f>
        <v>73483.7390497146</v>
      </c>
      <c r="J67" s="46" t="n">
        <f aca="false">J66+Berechnungshilfen!$C$3</f>
        <v>12</v>
      </c>
    </row>
    <row r="68" customFormat="false" ht="15" hidden="false" customHeight="false" outlineLevel="0" collapsed="false">
      <c r="A68" s="41" t="n">
        <v>62</v>
      </c>
      <c r="B68" s="42" t="n">
        <f aca="false">B67+Berechnungshilfen!$C$3</f>
        <v>12.2</v>
      </c>
      <c r="C68" s="43" t="n">
        <f aca="false">B68/$D$3</f>
        <v>0.871428571428571</v>
      </c>
      <c r="D68" s="44" t="n">
        <f aca="false">($D$3-B68)/$D$3</f>
        <v>0.128571428571429</v>
      </c>
      <c r="E68" s="24"/>
      <c r="F68" s="45" t="n">
        <f aca="false">C68*D68*$F$3*$D$3^2/2</f>
        <v>45016.1926590602</v>
      </c>
      <c r="G68" s="42" t="n">
        <f aca="false">IF(B68&lt;=$B$3,C68*($D$3-$B$3)*$G$3,D68*$B$3*$G$3)</f>
        <v>5142.85714285718</v>
      </c>
      <c r="H68" s="42" t="n">
        <f aca="false">IF(B68&lt;=$C$3,C68*($D$3-$C$3)*$H$3,D68*$C$3*$H$3)</f>
        <v>16714.2857142858</v>
      </c>
      <c r="I68" s="42" t="n">
        <f aca="false">F68+G68+H68</f>
        <v>66873.3355162032</v>
      </c>
      <c r="J68" s="46" t="n">
        <f aca="false">J67+Berechnungshilfen!$C$3</f>
        <v>12.2</v>
      </c>
    </row>
    <row r="69" customFormat="false" ht="15" hidden="false" customHeight="false" outlineLevel="0" collapsed="false">
      <c r="A69" s="41" t="n">
        <v>63</v>
      </c>
      <c r="B69" s="42" t="n">
        <f aca="false">B68+Berechnungshilfen!$C$3</f>
        <v>12.4</v>
      </c>
      <c r="C69" s="43" t="n">
        <f aca="false">B69/$D$3</f>
        <v>0.885714285714285</v>
      </c>
      <c r="D69" s="44" t="n">
        <f aca="false">($D$3-B69)/$D$3</f>
        <v>0.114285714285715</v>
      </c>
      <c r="E69" s="24"/>
      <c r="F69" s="45" t="n">
        <f aca="false">C69*D69*$F$3*$D$3^2/2</f>
        <v>40670.3671382403</v>
      </c>
      <c r="G69" s="42" t="n">
        <f aca="false">IF(B69&lt;=$B$3,C69*($D$3-$B$3)*$G$3,D69*$B$3*$G$3)</f>
        <v>4571.42857142861</v>
      </c>
      <c r="H69" s="42" t="n">
        <f aca="false">IF(B69&lt;=$C$3,C69*($D$3-$C$3)*$H$3,D69*$C$3*$H$3)</f>
        <v>14857.142857143</v>
      </c>
      <c r="I69" s="42" t="n">
        <f aca="false">F69+G69+H69</f>
        <v>60098.9385668118</v>
      </c>
      <c r="J69" s="46" t="n">
        <f aca="false">J68+Berechnungshilfen!$C$3</f>
        <v>12.4</v>
      </c>
    </row>
    <row r="70" customFormat="false" ht="15" hidden="false" customHeight="false" outlineLevel="0" collapsed="false">
      <c r="A70" s="41" t="n">
        <v>64</v>
      </c>
      <c r="B70" s="42" t="n">
        <f aca="false">B69+Berechnungshilfen!$C$3</f>
        <v>12.6</v>
      </c>
      <c r="C70" s="43" t="n">
        <f aca="false">B70/$D$3</f>
        <v>0.899999999999999</v>
      </c>
      <c r="D70" s="44" t="n">
        <f aca="false">($D$3-B70)/$D$3</f>
        <v>0.100000000000001</v>
      </c>
      <c r="E70" s="24"/>
      <c r="F70" s="45" t="n">
        <f aca="false">C70*D70*$F$3*$D$3^2/2</f>
        <v>36160.5482015403</v>
      </c>
      <c r="G70" s="42" t="n">
        <f aca="false">IF(B70&lt;=$B$3,C70*($D$3-$B$3)*$G$3,D70*$B$3*$G$3)</f>
        <v>4000.00000000004</v>
      </c>
      <c r="H70" s="42" t="n">
        <f aca="false">IF(B70&lt;=$C$3,C70*($D$3-$C$3)*$H$3,D70*$C$3*$H$3)</f>
        <v>13000.0000000001</v>
      </c>
      <c r="I70" s="42" t="n">
        <f aca="false">F70+G70+H70</f>
        <v>53160.5482015404</v>
      </c>
      <c r="J70" s="46" t="n">
        <f aca="false">J69+Berechnungshilfen!$C$3</f>
        <v>12.6</v>
      </c>
    </row>
    <row r="71" customFormat="false" ht="15" hidden="false" customHeight="false" outlineLevel="0" collapsed="false">
      <c r="A71" s="41" t="n">
        <v>65</v>
      </c>
      <c r="B71" s="42" t="n">
        <f aca="false">B70+Berechnungshilfen!$C$3</f>
        <v>12.8</v>
      </c>
      <c r="C71" s="43" t="n">
        <f aca="false">B71/$D$3</f>
        <v>0.914285714285713</v>
      </c>
      <c r="D71" s="44" t="n">
        <f aca="false">($D$3-B71)/$D$3</f>
        <v>0.0857142857142867</v>
      </c>
      <c r="E71" s="24"/>
      <c r="F71" s="45" t="n">
        <f aca="false">C71*D71*$F$3*$D$3^2/2</f>
        <v>31486.7358489603</v>
      </c>
      <c r="G71" s="42" t="n">
        <f aca="false">IF(B71&lt;=$B$3,C71*($D$3-$B$3)*$G$3,D71*$B$3*$G$3)</f>
        <v>3428.57142857147</v>
      </c>
      <c r="H71" s="42" t="n">
        <f aca="false">IF(B71&lt;=$C$3,C71*($D$3-$C$3)*$H$3,D71*$C$3*$H$3)</f>
        <v>11142.8571428573</v>
      </c>
      <c r="I71" s="42" t="n">
        <f aca="false">F71+G71+H71</f>
        <v>46058.1644203891</v>
      </c>
      <c r="J71" s="46" t="n">
        <f aca="false">J70+Berechnungshilfen!$C$3</f>
        <v>12.8</v>
      </c>
    </row>
    <row r="72" customFormat="false" ht="15" hidden="false" customHeight="false" outlineLevel="0" collapsed="false">
      <c r="A72" s="41" t="n">
        <v>66</v>
      </c>
      <c r="B72" s="42" t="n">
        <f aca="false">B71+Berechnungshilfen!$C$3</f>
        <v>13</v>
      </c>
      <c r="C72" s="43" t="n">
        <f aca="false">B72/$D$3</f>
        <v>0.928571428571428</v>
      </c>
      <c r="D72" s="44" t="n">
        <f aca="false">($D$3-B72)/$D$3</f>
        <v>0.0714285714285724</v>
      </c>
      <c r="E72" s="24"/>
      <c r="F72" s="45" t="n">
        <f aca="false">C72*D72*$F$3*$D$3^2/2</f>
        <v>26648.9300805003</v>
      </c>
      <c r="G72" s="42" t="n">
        <f aca="false">IF(B72&lt;=$B$3,C72*($D$3-$B$3)*$G$3,D72*$B$3*$G$3)</f>
        <v>2857.1428571429</v>
      </c>
      <c r="H72" s="42" t="n">
        <f aca="false">IF(B72&lt;=$C$3,C72*($D$3-$C$3)*$H$3,D72*$C$3*$H$3)</f>
        <v>9285.71428571442</v>
      </c>
      <c r="I72" s="42" t="n">
        <f aca="false">F72+G72+H72</f>
        <v>38791.7872233577</v>
      </c>
      <c r="J72" s="46" t="n">
        <f aca="false">J71+Berechnungshilfen!$C$3</f>
        <v>13</v>
      </c>
    </row>
    <row r="73" customFormat="false" ht="15" hidden="false" customHeight="false" outlineLevel="0" collapsed="false">
      <c r="A73" s="41" t="n">
        <v>67</v>
      </c>
      <c r="B73" s="42" t="n">
        <f aca="false">B72+Berechnungshilfen!$C$3</f>
        <v>13.2</v>
      </c>
      <c r="C73" s="43" t="n">
        <f aca="false">B73/$D$3</f>
        <v>0.942857142857142</v>
      </c>
      <c r="D73" s="44" t="n">
        <f aca="false">($D$3-B73)/$D$3</f>
        <v>0.0571428571428582</v>
      </c>
      <c r="E73" s="24"/>
      <c r="F73" s="45" t="n">
        <f aca="false">C73*D73*$F$3*$D$3^2/2</f>
        <v>21647.1308961604</v>
      </c>
      <c r="G73" s="42" t="n">
        <f aca="false">IF(B73&lt;=$B$3,C73*($D$3-$B$3)*$G$3,D73*$B$3*$G$3)</f>
        <v>2285.71428571433</v>
      </c>
      <c r="H73" s="42" t="n">
        <f aca="false">IF(B73&lt;=$C$3,C73*($D$3-$C$3)*$H$3,D73*$C$3*$H$3)</f>
        <v>7428.57142857157</v>
      </c>
      <c r="I73" s="42" t="n">
        <f aca="false">F73+G73+H73</f>
        <v>31361.4166104463</v>
      </c>
      <c r="J73" s="46" t="n">
        <f aca="false">J72+Berechnungshilfen!$C$3</f>
        <v>13.2</v>
      </c>
    </row>
    <row r="74" customFormat="false" ht="15" hidden="false" customHeight="false" outlineLevel="0" collapsed="false">
      <c r="A74" s="41" t="n">
        <v>68</v>
      </c>
      <c r="B74" s="42" t="n">
        <f aca="false">B73+Berechnungshilfen!$C$3</f>
        <v>13.4</v>
      </c>
      <c r="C74" s="43" t="n">
        <f aca="false">B74/$D$3</f>
        <v>0.957142857142856</v>
      </c>
      <c r="D74" s="44" t="n">
        <f aca="false">($D$3-B74)/$D$3</f>
        <v>0.042857142857144</v>
      </c>
      <c r="E74" s="24"/>
      <c r="F74" s="45" t="n">
        <f aca="false">C74*D74*$F$3*$D$3^2/2</f>
        <v>16481.3382959404</v>
      </c>
      <c r="G74" s="42" t="n">
        <f aca="false">IF(B74&lt;=$B$3,C74*($D$3-$B$3)*$G$3,D74*$B$3*$G$3)</f>
        <v>1714.28571428576</v>
      </c>
      <c r="H74" s="42" t="n">
        <f aca="false">IF(B74&lt;=$C$3,C74*($D$3-$C$3)*$H$3,D74*$C$3*$H$3)</f>
        <v>5571.42857142872</v>
      </c>
      <c r="I74" s="42" t="n">
        <f aca="false">F74+G74+H74</f>
        <v>23767.0525816549</v>
      </c>
      <c r="J74" s="46" t="n">
        <f aca="false">J73+Berechnungshilfen!$C$3</f>
        <v>13.4</v>
      </c>
    </row>
    <row r="75" customFormat="false" ht="15" hidden="false" customHeight="false" outlineLevel="0" collapsed="false">
      <c r="A75" s="41" t="n">
        <v>69</v>
      </c>
      <c r="B75" s="42" t="n">
        <f aca="false">B74+Berechnungshilfen!$C$3</f>
        <v>13.6</v>
      </c>
      <c r="C75" s="43" t="n">
        <f aca="false">B75/$D$3</f>
        <v>0.97142857142857</v>
      </c>
      <c r="D75" s="44" t="n">
        <f aca="false">($D$3-B75)/$D$3</f>
        <v>0.0285714285714297</v>
      </c>
      <c r="E75" s="24"/>
      <c r="F75" s="45" t="n">
        <f aca="false">C75*D75*$F$3*$D$3^2/2</f>
        <v>11151.5522798404</v>
      </c>
      <c r="G75" s="42" t="n">
        <f aca="false">IF(B75&lt;=$B$3,C75*($D$3-$B$3)*$G$3,D75*$B$3*$G$3)</f>
        <v>1142.85714285719</v>
      </c>
      <c r="H75" s="42" t="n">
        <f aca="false">IF(B75&lt;=$C$3,C75*($D$3-$C$3)*$H$3,D75*$C$3*$H$3)</f>
        <v>3714.28571428587</v>
      </c>
      <c r="I75" s="42" t="n">
        <f aca="false">F75+G75+H75</f>
        <v>16008.6951369835</v>
      </c>
      <c r="J75" s="46" t="n">
        <f aca="false">J74+Berechnungshilfen!$C$3</f>
        <v>13.6</v>
      </c>
    </row>
    <row r="76" customFormat="false" ht="15" hidden="false" customHeight="false" outlineLevel="0" collapsed="false">
      <c r="A76" s="41" t="n">
        <v>70</v>
      </c>
      <c r="B76" s="42" t="n">
        <f aca="false">B75+Berechnungshilfen!$C$3</f>
        <v>13.8</v>
      </c>
      <c r="C76" s="43" t="n">
        <f aca="false">B76/$D$3</f>
        <v>0.985714285714285</v>
      </c>
      <c r="D76" s="44" t="n">
        <f aca="false">($D$3-B76)/$D$3</f>
        <v>0.0142857142857155</v>
      </c>
      <c r="E76" s="24"/>
      <c r="F76" s="45" t="n">
        <f aca="false">C76*D76*$F$3*$D$3^2/2</f>
        <v>5657.77284786048</v>
      </c>
      <c r="G76" s="42" t="n">
        <f aca="false">IF(B76&lt;=$B$3,C76*($D$3-$B$3)*$G$3,D76*$B$3*$G$3)</f>
        <v>571.42857142862</v>
      </c>
      <c r="H76" s="42" t="n">
        <f aca="false">IF(B76&lt;=$C$3,C76*($D$3-$C$3)*$H$3,D76*$C$3*$H$3)</f>
        <v>1857.14285714302</v>
      </c>
      <c r="I76" s="42" t="n">
        <f aca="false">F76+G76+H76</f>
        <v>8086.34427643211</v>
      </c>
      <c r="J76" s="46" t="n">
        <f aca="false">J75+Berechnungshilfen!$C$3</f>
        <v>13.8</v>
      </c>
    </row>
    <row r="77" customFormat="false" ht="15.75" hidden="false" customHeight="false" outlineLevel="0" collapsed="false">
      <c r="A77" s="31" t="n">
        <v>71</v>
      </c>
      <c r="B77" s="47" t="n">
        <f aca="false">B76+Berechnungshilfen!$C$3</f>
        <v>14</v>
      </c>
      <c r="C77" s="48" t="n">
        <f aca="false">B77/$D$3</f>
        <v>0.999999999999999</v>
      </c>
      <c r="D77" s="49" t="n">
        <f aca="false">($D$3-B77)/$D$3</f>
        <v>0</v>
      </c>
      <c r="E77" s="24"/>
      <c r="F77" s="50" t="n">
        <f aca="false">C77*D77*$F$3*$D$3^2/2</f>
        <v>0</v>
      </c>
      <c r="G77" s="47" t="n">
        <f aca="false">IF(B77&lt;=$B$3,C77*($D$3-$B$3)*$G$3,D77*$B$3*$G$3)</f>
        <v>0</v>
      </c>
      <c r="H77" s="47" t="n">
        <f aca="false">IF(B77&lt;=$C$3,C77*($D$3-$C$3)*$H$3,D77*$C$3*$H$3)</f>
        <v>0</v>
      </c>
      <c r="I77" s="47" t="n">
        <f aca="false">F77+G77+H77</f>
        <v>0</v>
      </c>
      <c r="J77" s="51" t="n">
        <f aca="false">J76+Berechnungshilfen!$C$3</f>
        <v>14</v>
      </c>
    </row>
  </sheetData>
  <sheetProtection sheet="false"/>
  <printOptions headings="false" gridLines="false" gridLinesSet="true" horizontalCentered="false" verticalCentered="false"/>
  <pageMargins left="0.708333333333333" right="0.708333333333333" top="0.7875" bottom="0.7875" header="0.315277777777778" footer="0.315277777777778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>&amp;LAufgabe 2&amp;C&amp;A&amp;RLoitzenbauer Anna-Maria</oddHeader>
    <oddFooter>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025" hidden="false" style="0" width="10.7295918367347" collapsed="true"/>
  </cols>
  <sheetData>
    <row r="1" customFormat="false" ht="15" hidden="false" customHeight="false" outlineLevel="0" collapsed="false">
      <c r="A1" s="52" t="s">
        <v>65</v>
      </c>
      <c r="B1"/>
      <c r="C1" s="53" t="s">
        <v>66</v>
      </c>
    </row>
    <row r="2" customFormat="false" ht="15" hidden="false" customHeight="false" outlineLevel="0" collapsed="false">
      <c r="A2" s="54" t="s">
        <v>67</v>
      </c>
      <c r="C2" s="55" t="s">
        <v>4</v>
      </c>
    </row>
    <row r="3" customFormat="false" ht="15.75" hidden="false" customHeight="false" outlineLevel="0" collapsed="false">
      <c r="A3" s="56" t="n">
        <v>3.5</v>
      </c>
      <c r="C3" s="57" t="n">
        <f aca="false">IF(Momente!D3=3.5,0.05)+IF(Momente!D3=7,0.1)+IF(Momente!D3=10.5,0.15)+IF(Momente!D3=14,0.2)</f>
        <v>0.2</v>
      </c>
    </row>
    <row r="4" customFormat="false" ht="15" hidden="false" customHeight="false" outlineLevel="0" collapsed="false">
      <c r="A4" s="56" t="n">
        <v>7</v>
      </c>
    </row>
    <row r="5" customFormat="false" ht="15" hidden="false" customHeight="false" outlineLevel="0" collapsed="false">
      <c r="A5" s="56" t="n">
        <v>10.5</v>
      </c>
    </row>
    <row r="6" customFormat="false" ht="15" hidden="false" customHeight="false" outlineLevel="0" collapsed="false">
      <c r="A6" s="58" t="n">
        <v>14</v>
      </c>
    </row>
  </sheetData>
  <sheetProtection sheet="false"/>
  <printOptions headings="false" gridLines="false" gridLinesSet="true" horizontalCentered="false" verticalCentered="false"/>
  <pageMargins left="0.7" right="0.7" top="0.7875" bottom="0.78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LibreOffice/4.4.1.2$Linux_X86_64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Anna-Maria</cp:lastModifiedBy>
  <cp:lastPrinted>2013-11-08T11:52:20Z</cp:lastPrint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