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drawingml.chart+xml" PartName="/xl/charts/chart1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package.relationships+xml" PartName="/xl/drawings/_rels/drawing1.xml.rels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package.relationships+xml" PartName="/xl/worksheets/_rels/sheet1.xml.rels"/>
  <Override ContentType="application/vnd.openxmlformats-package.relationships+xml" PartName="/xl/worksheets/_rels/sheet2.xml.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Relationship Id="rId4" Target="docProps/custom.xml" Type="http://schemas.openxmlformats.org/officeDocument/2006/relationships/custom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Ergebnisse" sheetId="1" state="visible" r:id="rId2"/>
    <sheet name="Eingabe QS" sheetId="2" state="visible" r:id="rId3"/>
    <sheet name="Momente" sheetId="3" state="visible" r:id="rId4"/>
    <sheet name="Tabelle4" sheetId="4" state="hidden" r:id="rId5"/>
  </sheets>
  <definedNames>
    <definedName function="false" hidden="false" name="Gesamtlänge" vbProcedure="false">Tabelle4!$B$3:$B$6</definedName>
    <definedName function="false" hidden="false" name="Nutzereingaben" vbProcedure="false">Ergebnisse!$B$5:$I$12</definedName>
  </definedNames>
  <calcPr iterateCount="100" refMode="A1" iterate="false" iterateDelta="0.0001"/>
</workbook>
</file>

<file path=xl/comments1.xml><?xml version="1.0" encoding="utf-8"?>
<comments xmlns="http://schemas.openxmlformats.org/spreadsheetml/2006/main" xmlns:xdr="http://schemas.openxmlformats.org/drawingml/2006/spreadsheetDrawing">
  <authors>
    <author/>
  </authors>
  <commentList>
    <comment ref="H7" authorId="0">
      <text>
        <r>
          <rPr>
            <sz val="9"/>
            <color rgb="FF000000"/>
            <rFont val="Tahoma"/>
            <family val="2"/>
            <charset val="1"/>
          </rPr>
          <t>Den Wert für die Gesmtlänge aus der Liste wählen</t>
        </r>
      </text>
    </comment>
    <comment ref="H8" authorId="0">
      <text>
        <r>
          <rPr>
            <sz val="9"/>
            <color rgb="FF000000"/>
            <rFont val="Tahoma"/>
            <family val="2"/>
            <charset val="1"/>
          </rPr>
          <t>Einen Wert in Newton für die Gleichlast wählen.
</t>
        </r>
        <r>
          <rPr>
            <b val="true"/>
            <sz val="9"/>
            <color rgb="FF000000"/>
            <rFont val="Tahoma"/>
            <family val="2"/>
            <charset val="1"/>
          </rPr>
          <t>Bitte beachten sie, dass sich die Gleichlast aus dem im Tabellenblatt 2 berechneten Eigengewicht und der gleichmäßigen Auflast (p</t>
        </r>
        <r>
          <rPr>
            <b val="true"/>
            <vertAlign val="subscript"/>
            <sz val="9"/>
            <color rgb="FF000000"/>
            <rFont val="Tahoma"/>
            <family val="2"/>
            <charset val="1"/>
          </rPr>
          <t>z</t>
        </r>
        <r>
          <rPr>
            <b val="true"/>
            <sz val="9"/>
            <color rgb="FF000000"/>
            <rFont val="Tahoma"/>
            <family val="2"/>
            <charset val="1"/>
          </rPr>
          <t>=3000 N/m]) zusammensetzt!</t>
        </r>
      </text>
    </comment>
    <comment ref="H9" authorId="0">
      <text>
        <r>
          <rPr>
            <sz val="9"/>
            <color rgb="FF000000"/>
            <rFont val="Tahoma"/>
            <family val="2"/>
            <charset val="1"/>
          </rPr>
          <t>Einen Wert in Newton für die erste Einzellast</t>
        </r>
      </text>
    </comment>
    <comment ref="H10" authorId="0">
      <text>
        <r>
          <rPr>
            <sz val="9"/>
            <color rgb="FF000000"/>
            <rFont val="Tahoma"/>
            <family val="2"/>
            <charset val="1"/>
          </rPr>
          <t>Die Position des ersten Einzelwerts auf der Brücke (zwischen 0 und L) wählen 
</t>
        </r>
      </text>
    </comment>
    <comment ref="H11" authorId="0">
      <text>
        <r>
          <rPr>
            <sz val="9"/>
            <color rgb="FF000000"/>
            <rFont val="Tahoma"/>
            <family val="2"/>
            <charset val="1"/>
          </rPr>
          <t>Einen Wert in Newton für die zweite Einzellast</t>
        </r>
      </text>
    </comment>
    <comment ref="H12" authorId="0">
      <text>
        <r>
          <rPr>
            <sz val="9"/>
            <color rgb="FF000000"/>
            <rFont val="Tahoma"/>
            <family val="2"/>
            <charset val="1"/>
          </rPr>
          <t>Die Position des zweiten Einzelwerts auf der Brücke (zwischen 0 und L) wählen
</t>
        </r>
      </text>
    </comment>
  </commentList>
</comments>
</file>

<file path=xl/comments2.xml><?xml version="1.0" encoding="utf-8"?>
<comments xmlns="http://schemas.openxmlformats.org/spreadsheetml/2006/main" xmlns:xdr="http://schemas.openxmlformats.org/drawingml/2006/spreadsheetDrawing">
  <authors>
    <author/>
  </authors>
  <commentList>
    <comment ref="I7" authorId="0">
      <text>
        <r>
          <rPr>
            <sz val="9"/>
            <color rgb="FF000000"/>
            <rFont val="Tahoma"/>
            <family val="2"/>
            <charset val="1"/>
          </rPr>
          <t>Einen Wert für die Höhe des Trägers in cm wählen
</t>
        </r>
      </text>
    </comment>
    <comment ref="I8" authorId="0">
      <text>
        <r>
          <rPr>
            <sz val="9"/>
            <color rgb="FF000000"/>
            <rFont val="Tahoma"/>
            <family val="2"/>
            <charset val="1"/>
          </rPr>
          <t>Einen Wert für die Breite des Trägers in cm wählen
</t>
        </r>
      </text>
    </comment>
    <comment ref="I9" authorId="0">
      <text>
        <r>
          <rPr>
            <sz val="9"/>
            <color rgb="FF000000"/>
            <rFont val="Tahoma"/>
            <family val="2"/>
            <charset val="1"/>
          </rPr>
          <t>Einen Wert für die Stegdicke des Trägers in cm wählen
</t>
        </r>
      </text>
    </comment>
    <comment ref="I10" authorId="0">
      <text>
        <r>
          <rPr>
            <sz val="9"/>
            <color rgb="FF000000"/>
            <rFont val="Tahoma"/>
            <family val="2"/>
            <charset val="1"/>
          </rPr>
          <t>Einen Wert für die Flanschdicke des Trägers in cm wählen
</t>
        </r>
      </text>
    </comment>
    <comment ref="I11" authorId="0">
      <text>
        <r>
          <rPr>
            <sz val="9"/>
            <color rgb="FF000000"/>
            <rFont val="Tahoma"/>
            <family val="2"/>
            <charset val="1"/>
          </rPr>
          <t>Einen Wert für die Wichte des Materials der Brücke in kg/m³ wählen
</t>
        </r>
      </text>
    </comment>
  </commentList>
</comments>
</file>

<file path=xl/sharedStrings.xml><?xml version="1.0" encoding="utf-8"?>
<sst xmlns="http://schemas.openxmlformats.org/spreadsheetml/2006/main" count="81" uniqueCount="61">
  <si>
    <t>Berechnung eines Einfeldträgers</t>
  </si>
  <si>
    <t>Bitte geben sie folgende Werte ein:</t>
  </si>
  <si>
    <t>Gesamtlänge des Einfeldträgers</t>
  </si>
  <si>
    <t>L=</t>
  </si>
  <si>
    <t>[m]</t>
  </si>
  <si>
    <t>Summe aus Eigengewicht und Auflast</t>
  </si>
  <si>
    <r>
      <t>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+p</t>
    </r>
    <r>
      <rPr>
        <vertAlign val="subscript"/>
        <sz val="11"/>
        <color rgb="FF000000"/>
        <rFont val="Calibri"/>
        <family val="2"/>
        <charset val="1"/>
      </rPr>
      <t>z=</t>
    </r>
  </si>
  <si>
    <t>[N/m]</t>
  </si>
  <si>
    <r>
      <t>Einzellast P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</si>
  <si>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z1</t>
    </r>
    <r>
      <rPr>
        <sz val="11"/>
        <color rgb="FF000000"/>
        <rFont val="Calibri"/>
        <family val="2"/>
        <charset val="1"/>
      </rPr>
      <t>=</t>
    </r>
  </si>
  <si>
    <t>[N]</t>
  </si>
  <si>
    <r>
      <t>Position der Einzellast x</t>
    </r>
    <r>
      <rPr>
        <vertAlign val="subscript"/>
        <sz val="11"/>
        <color rgb="FF000000"/>
        <rFont val="Calibri"/>
        <family val="2"/>
        <charset val="1"/>
      </rPr>
      <t>1</t>
    </r>
  </si>
  <si>
    <r>
      <t>x</t>
    </r>
    <r>
      <rPr>
        <vertAlign val="subscript"/>
        <sz val="11"/>
        <color rgb="FF000000"/>
        <rFont val="Calibri"/>
        <family val="2"/>
        <charset val="1"/>
      </rPr>
      <t>1</t>
    </r>
    <r>
      <rPr>
        <sz val="11"/>
        <color rgb="FF000000"/>
        <rFont val="Calibri"/>
        <family val="2"/>
        <charset val="1"/>
      </rPr>
      <t>=</t>
    </r>
  </si>
  <si>
    <r>
      <t>Einzellast P</t>
    </r>
    <r>
      <rPr>
        <vertAlign val="subscript"/>
        <sz val="11"/>
        <color rgb="FF000000"/>
        <rFont val="Calibri"/>
        <family val="2"/>
        <charset val="1"/>
      </rPr>
      <t>z2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</si>
  <si>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z2</t>
    </r>
    <r>
      <rPr>
        <sz val="11"/>
        <color rgb="FF000000"/>
        <rFont val="Calibri"/>
        <family val="2"/>
        <charset val="1"/>
      </rPr>
      <t>=</t>
    </r>
  </si>
  <si>
    <r>
      <t>Position der Einzellast x</t>
    </r>
    <r>
      <rPr>
        <vertAlign val="subscript"/>
        <sz val="11"/>
        <color rgb="FF000000"/>
        <rFont val="Calibri"/>
        <family val="2"/>
        <charset val="1"/>
      </rPr>
      <t>2</t>
    </r>
  </si>
  <si>
    <r>
      <t>x</t>
    </r>
    <r>
      <rPr>
        <vertAlign val="subscript"/>
        <sz val="11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=</t>
    </r>
  </si>
  <si>
    <t>Ergebnisse</t>
  </si>
  <si>
    <t>Maximales Moment</t>
  </si>
  <si>
    <r>
      <t>M</t>
    </r>
    <r>
      <rPr>
        <vertAlign val="subscript"/>
        <sz val="11"/>
        <color rgb="FF000000"/>
        <rFont val="Calibri"/>
        <family val="2"/>
        <charset val="1"/>
      </rPr>
      <t>max</t>
    </r>
    <r>
      <rPr>
        <sz val="11"/>
        <color rgb="FF000000"/>
        <rFont val="Calibri"/>
        <family val="2"/>
        <charset val="1"/>
      </rPr>
      <t>=</t>
    </r>
  </si>
  <si>
    <t>[Nm]</t>
  </si>
  <si>
    <t>zugehörige Biegespannung</t>
  </si>
  <si>
    <r>
      <t>s</t>
    </r>
    <r>
      <rPr>
        <vertAlign val="subscript"/>
        <sz val="11"/>
        <color rgb="FF000000"/>
        <rFont val="Calibri"/>
        <family val="2"/>
        <charset val="1"/>
      </rPr>
      <t>max</t>
    </r>
    <r>
      <rPr>
        <sz val="11"/>
        <color rgb="FF000000"/>
        <rFont val="Calibri"/>
        <family val="2"/>
        <charset val="1"/>
      </rPr>
      <t>=</t>
    </r>
  </si>
  <si>
    <t>[N/mm²]</t>
  </si>
  <si>
    <t>an der Stelle</t>
  </si>
  <si>
    <r>
      <t>x</t>
    </r>
    <r>
      <rPr>
        <vertAlign val="subscript"/>
        <sz val="11"/>
        <color rgb="FF000000"/>
        <rFont val="Calibri"/>
        <family val="2"/>
        <charset val="1"/>
      </rPr>
      <t>max</t>
    </r>
    <r>
      <rPr>
        <sz val="11"/>
        <color rgb="FF000000"/>
        <rFont val="Calibri"/>
        <family val="2"/>
        <charset val="1"/>
      </rPr>
      <t>=</t>
    </r>
  </si>
  <si>
    <t>Diagramm</t>
  </si>
  <si>
    <t>Berechnung der querschnittsabhängigen Werte</t>
  </si>
  <si>
    <t>Höhe</t>
  </si>
  <si>
    <t>h=</t>
  </si>
  <si>
    <t>[cm]</t>
  </si>
  <si>
    <t>Breite</t>
  </si>
  <si>
    <r>
      <t>b</t>
    </r>
    <r>
      <rPr>
        <vertAlign val="subscript"/>
        <sz val="11"/>
        <color rgb="FF000000"/>
        <rFont val="Calibri"/>
        <family val="2"/>
        <charset val="1"/>
      </rPr>
      <t>=</t>
    </r>
  </si>
  <si>
    <t>Stegdicke</t>
  </si>
  <si>
    <t>s=</t>
  </si>
  <si>
    <t>Flanschdicke</t>
  </si>
  <si>
    <t>t=</t>
  </si>
  <si>
    <t>Wichte des Materials</t>
  </si>
  <si>
    <t>y=</t>
  </si>
  <si>
    <t>[kg/m³]</t>
  </si>
  <si>
    <t>Fläche des Querschnitts</t>
  </si>
  <si>
    <t>A=</t>
  </si>
  <si>
    <t>[cm²]</t>
  </si>
  <si>
    <t>Flächenträgheitsmoment um y-y</t>
  </si>
  <si>
    <r>
      <t>I</t>
    </r>
    <r>
      <rPr>
        <vertAlign val="subscript"/>
        <sz val="11"/>
        <color rgb="FF000000"/>
        <rFont val="Calibri"/>
        <family val="2"/>
        <charset val="1"/>
      </rPr>
      <t>y</t>
    </r>
    <r>
      <rPr>
        <sz val="11"/>
        <color rgb="FF000000"/>
        <rFont val="Calibri"/>
        <family val="2"/>
        <charset val="1"/>
      </rPr>
      <t>=</t>
    </r>
  </si>
  <si>
    <r>
      <t>[cm</t>
    </r>
    <r>
      <rPr>
        <vertAlign val="superscript"/>
        <sz val="11"/>
        <color rgb="FF000000"/>
        <rFont val="Calibri"/>
        <family val="2"/>
        <charset val="1"/>
      </rPr>
      <t>4</t>
    </r>
    <r>
      <rPr>
        <sz val="11"/>
        <color rgb="FF000000"/>
        <rFont val="Calibri"/>
        <family val="2"/>
        <charset val="1"/>
      </rPr>
      <t>]</t>
    </r>
  </si>
  <si>
    <t>Eigengewicht</t>
  </si>
  <si>
    <r>
      <t>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</si>
  <si>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Querschnitt</t>
  </si>
  <si>
    <t>t</t>
  </si>
  <si>
    <t>y</t>
  </si>
  <si>
    <t>s</t>
  </si>
  <si>
    <t>h</t>
  </si>
  <si>
    <t>b</t>
  </si>
  <si>
    <t>x</t>
  </si>
  <si>
    <t>x/L</t>
  </si>
  <si>
    <t>(L-x)/L</t>
  </si>
  <si>
    <r>
      <t>M</t>
    </r>
    <r>
      <rPr>
        <vertAlign val="subscript"/>
        <sz val="11"/>
        <color rgb="FF000000"/>
        <rFont val="Calibri"/>
        <family val="2"/>
        <charset val="1"/>
      </rPr>
      <t>d</t>
    </r>
  </si>
  <si>
    <r>
      <t>M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</si>
  <si>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M</t>
    </r>
    <r>
      <rPr>
        <vertAlign val="subscript"/>
        <sz val="11"/>
        <color rgb="FF000000"/>
        <rFont val="Calibri"/>
        <family val="2"/>
        <charset val="1"/>
      </rPr>
      <t>z2</t>
    </r>
  </si>
  <si>
    <r>
      <t>M</t>
    </r>
    <r>
      <rPr>
        <vertAlign val="subscript"/>
        <sz val="11"/>
        <color rgb="FF000000"/>
        <rFont val="Calibri"/>
        <family val="2"/>
        <charset val="1"/>
      </rPr>
      <t>ges</t>
    </r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</si>
</sst>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1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20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1"/>
      <color rgb="FF3F3F76"/>
      <name val="Calibri"/>
      <family val="2"/>
      <charset val="1"/>
    </font>
    <font>
      <vertAlign val="subscript"/>
      <sz val="11"/>
      <color rgb="FF000000"/>
      <name val="Calibri"/>
      <family val="2"/>
      <charset val="1"/>
    </font>
    <font>
      <sz val="11"/>
      <color rgb="FF006100"/>
      <name val="Calibri"/>
      <family val="2"/>
      <charset val="1"/>
    </font>
    <font>
      <sz val="11"/>
      <color rgb="FF000000"/>
      <name val="Symbol"/>
      <family val="1"/>
      <charset val="2"/>
    </font>
    <font>
      <sz val="9"/>
      <color rgb="FF000000"/>
      <name val="Tahoma"/>
      <family val="2"/>
      <charset val="1"/>
    </font>
    <font>
      <b val="true"/>
      <sz val="9"/>
      <color rgb="FF000000"/>
      <name val="Tahoma"/>
      <family val="2"/>
      <charset val="1"/>
    </font>
    <font>
      <b val="true"/>
      <vertAlign val="subscript"/>
      <sz val="9"/>
      <color rgb="FF000000"/>
      <name val="Tahoma"/>
      <family val="2"/>
      <charset val="1"/>
    </font>
    <font>
      <sz val="10"/>
      <color rgb="FF000000"/>
      <name val="Calibri"/>
      <family val="2"/>
    </font>
    <font>
      <b val="true"/>
      <sz val="10"/>
      <color rgb="FF000000"/>
      <name val="Calibri"/>
      <family val="2"/>
    </font>
    <font>
      <vertAlign val="superscript"/>
      <sz val="11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CC99"/>
        <bgColor rgb="FFC0C0C0"/>
      </patternFill>
    </fill>
    <fill>
      <patternFill patternType="solid">
        <fgColor rgb="FFC6EFCE"/>
        <bgColor rgb="FFCCFFFF"/>
      </patternFill>
    </fill>
  </fills>
  <borders count="19">
    <border diagonalUp="false" diagonalDown="false">
      <left/>
      <right/>
      <top/>
      <bottom/>
      <diagonal/>
    </border>
    <border diagonalUp="false" diagonalDown="false"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thick"/>
      <right/>
      <top style="thick"/>
      <bottom style="thick"/>
      <diagonal/>
    </border>
    <border diagonalUp="false" diagonalDown="false">
      <left/>
      <right/>
      <top style="thick"/>
      <bottom/>
      <diagonal/>
    </border>
    <border diagonalUp="false" diagonalDown="false">
      <left style="thick"/>
      <right/>
      <top/>
      <bottom/>
      <diagonal/>
    </border>
    <border diagonalUp="false" diagonalDown="false">
      <left/>
      <right style="thick"/>
      <top style="thick"/>
      <bottom/>
      <diagonal/>
    </border>
    <border diagonalUp="false" diagonalDown="false">
      <left style="thick"/>
      <right style="thick"/>
      <top/>
      <bottom/>
      <diagonal/>
    </border>
    <border diagonalUp="false" diagonalDown="false">
      <left style="thick"/>
      <right/>
      <top style="thick"/>
      <bottom/>
      <diagonal/>
    </border>
    <border diagonalUp="false" diagonalDown="false">
      <left/>
      <right/>
      <top/>
      <bottom style="thick"/>
      <diagonal/>
    </border>
    <border diagonalUp="false" diagonalDown="false">
      <left/>
      <right style="thick"/>
      <top style="thick"/>
      <bottom style="thick"/>
      <diagonal/>
    </border>
    <border diagonalUp="false" diagonalDown="false">
      <left style="thin"/>
      <right style="thin"/>
      <top style="thin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6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3" borderId="0" applyFont="true" applyBorder="false" applyAlignment="true" applyProtection="false">
      <alignment horizontal="general" vertical="bottom" textRotation="0" wrapText="false" indent="0" shrinkToFit="false"/>
    </xf>
  </cellStyleXfs>
  <cellXfs count="4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3" xfId="0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0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0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2" borderId="1" xfId="20" applyFont="false" applyBorder="false" applyAlignment="true" applyProtection="true">
      <alignment horizontal="general" vertical="bottom" textRotation="0" wrapText="false" indent="0" shrinkToFit="false"/>
      <protection locked="fals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8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0" borderId="9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8" fillId="3" borderId="3" xfId="21" applyFont="fals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9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8" fillId="3" borderId="0" xfId="21" applyFont="false" applyBorder="true" applyAlignment="true" applyProtection="true">
      <alignment horizontal="general" vertical="bottom" textRotation="0" wrapText="false" indent="0" shrinkToFit="false"/>
      <protection locked="false" hidden="false"/>
    </xf>
    <xf numFmtId="165" fontId="8" fillId="3" borderId="8" xfId="21" applyFont="fals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5" fillId="0" borderId="3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8" fillId="3" borderId="3" xfId="21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8" fillId="3" borderId="0" xfId="21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8" fillId="3" borderId="8" xfId="21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0" borderId="1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1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5" xfId="0" applyFont="fals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0" fillId="0" borderId="0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0" fillId="0" borderId="1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1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8" xfId="0" applyFont="true" applyBorder="true" applyAlignment="true" applyProtection="true">
      <alignment horizontal="center" vertical="bottom" textRotation="0" wrapText="false" indent="0" shrinkToFit="false"/>
      <protection locked="false" hidden="false"/>
    </xf>
  </cellXfs>
  <cellStyles count="8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Input" xfId="20" builtinId="53" customBuiltin="true"/>
    <cellStyle name="Excel Built-in Good" xfId="21" builtinId="53" customBuiltin="true"/>
  </cellStyles>
  <dxfs count="2">
    <dxf>
      <font>
        <strike val="true"/>
        <sz val="11"/>
        <color rgb="FF000000"/>
        <name val="Calibri"/>
        <family val="2"/>
        <charset val="1"/>
      </font>
      <fill>
        <patternFill>
          <bgColor rgb="FFFF0000"/>
        </patternFill>
      </fill>
    </dxf>
    <dxf>
      <font>
        <strike val="true"/>
        <sz val="11"/>
        <color rgb="FF000000"/>
        <name val="Calibri"/>
        <family val="2"/>
        <charset val="1"/>
      </font>
      <fill>
        <patternFill>
          <bgColor rgb="FFFF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6100"/>
      <rgbColor rgb="FF000080"/>
      <rgbColor rgb="FF808000"/>
      <rgbColor rgb="FF800080"/>
      <rgbColor rgb="FF008080"/>
      <rgbColor rgb="FFC0C0C0"/>
      <rgbColor rgb="FF7F7F7F"/>
      <rgbColor rgb="FF9999FF"/>
      <rgbColor rgb="FFBE4B48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99CCFF"/>
      <rgbColor rgb="FFFF99CC"/>
      <rgbColor rgb="FFCC99FF"/>
      <rgbColor rgb="FFFFCC99"/>
      <rgbColor rgb="FF4A7EBB"/>
      <rgbColor rgb="FF33CCCC"/>
      <rgbColor rgb="FF98B855"/>
      <rgbColor rgb="FFFFCC00"/>
      <rgbColor rgb="FFFF9900"/>
      <rgbColor rgb="FFFF6600"/>
      <rgbColor rgb="FF7D5FA0"/>
      <rgbColor rgb="FF878787"/>
      <rgbColor rgb="FF003366"/>
      <rgbColor rgb="FF339966"/>
      <rgbColor rgb="FF003300"/>
      <rgbColor rgb="FF333300"/>
      <rgbColor rgb="FF993300"/>
      <rgbColor rgb="FF993366"/>
      <rgbColor rgb="FF3F3F76"/>
      <rgbColor rgb="FF333333"/>
    </indexedColors>
  </colors>
</styleSheet>
</file>

<file path=xl/_rels/workbook.xml.rels><?xml version="1.0" encoding="UTF-8" standalone="no"?>
<Relationships xmlns="http://schemas.openxmlformats.org/package/2006/relationships">
<Relationship Id="rId1" Target="styles.xml" Type="http://schemas.openxmlformats.org/officeDocument/2006/relationships/styles"/>
<Relationship Id="rId2" Target="worksheets/sheet1.xml" Type="http://schemas.openxmlformats.org/officeDocument/2006/relationships/worksheet"/>
<Relationship Id="rId3" Target="worksheets/sheet2.xml" Type="http://schemas.openxmlformats.org/officeDocument/2006/relationships/worksheet"/>
<Relationship Id="rId4" Target="worksheets/sheet3.xml" Type="http://schemas.openxmlformats.org/officeDocument/2006/relationships/worksheet"/>
<Relationship Id="rId5" Target="worksheets/sheet4.xml" Type="http://schemas.openxmlformats.org/officeDocument/2006/relationships/worksheet"/>
<Relationship Id="rId6" Target="sharedStrings.xml" Type="http://schemas.openxmlformats.org/officeDocument/2006/relationships/sharedStrings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momente!$F$3:$F$4</c:f>
              <c:strCache>
                <c:ptCount val="1"/>
                <c:pt idx="0">
                  <c:v>Md [Nm]</c:v>
                </c:pt>
              </c:strCache>
            </c:strRef>
          </c:tx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momente!$B$5:$B$75</c:f>
              <c:strCache>
                <c:ptCount val="71"/>
                <c:pt idx="0">
                  <c:v>0.00</c:v>
                </c:pt>
                <c:pt idx="1">
                  <c:v>0.20</c:v>
                </c:pt>
                <c:pt idx="2">
                  <c:v>0.40</c:v>
                </c:pt>
                <c:pt idx="3">
                  <c:v>0.60</c:v>
                </c:pt>
                <c:pt idx="4">
                  <c:v>0.80</c:v>
                </c:pt>
                <c:pt idx="5">
                  <c:v>1.00</c:v>
                </c:pt>
                <c:pt idx="6">
                  <c:v>1.20</c:v>
                </c:pt>
                <c:pt idx="7">
                  <c:v>1.40</c:v>
                </c:pt>
                <c:pt idx="8">
                  <c:v>1.60</c:v>
                </c:pt>
                <c:pt idx="9">
                  <c:v>1.80</c:v>
                </c:pt>
                <c:pt idx="10">
                  <c:v>2.00</c:v>
                </c:pt>
                <c:pt idx="11">
                  <c:v>2.20</c:v>
                </c:pt>
                <c:pt idx="12">
                  <c:v>2.40</c:v>
                </c:pt>
                <c:pt idx="13">
                  <c:v>2.60</c:v>
                </c:pt>
                <c:pt idx="14">
                  <c:v>2.80</c:v>
                </c:pt>
                <c:pt idx="15">
                  <c:v>3.00</c:v>
                </c:pt>
                <c:pt idx="16">
                  <c:v>3.20</c:v>
                </c:pt>
                <c:pt idx="17">
                  <c:v>3.40</c:v>
                </c:pt>
                <c:pt idx="18">
                  <c:v>3.60</c:v>
                </c:pt>
                <c:pt idx="19">
                  <c:v>3.80</c:v>
                </c:pt>
                <c:pt idx="20">
                  <c:v>4.00</c:v>
                </c:pt>
                <c:pt idx="21">
                  <c:v>4.20</c:v>
                </c:pt>
                <c:pt idx="22">
                  <c:v>4.40</c:v>
                </c:pt>
                <c:pt idx="23">
                  <c:v>4.60</c:v>
                </c:pt>
                <c:pt idx="24">
                  <c:v>4.80</c:v>
                </c:pt>
                <c:pt idx="25">
                  <c:v>5.00</c:v>
                </c:pt>
                <c:pt idx="26">
                  <c:v>5.20</c:v>
                </c:pt>
                <c:pt idx="27">
                  <c:v>5.40</c:v>
                </c:pt>
                <c:pt idx="28">
                  <c:v>5.60</c:v>
                </c:pt>
                <c:pt idx="29">
                  <c:v>5.80</c:v>
                </c:pt>
                <c:pt idx="30">
                  <c:v>6.00</c:v>
                </c:pt>
                <c:pt idx="31">
                  <c:v>6.20</c:v>
                </c:pt>
                <c:pt idx="32">
                  <c:v>6.40</c:v>
                </c:pt>
                <c:pt idx="33">
                  <c:v>6.60</c:v>
                </c:pt>
                <c:pt idx="34">
                  <c:v>6.80</c:v>
                </c:pt>
                <c:pt idx="35">
                  <c:v>7.00</c:v>
                </c:pt>
                <c:pt idx="36">
                  <c:v>7.20</c:v>
                </c:pt>
                <c:pt idx="37">
                  <c:v>7.40</c:v>
                </c:pt>
                <c:pt idx="38">
                  <c:v>7.60</c:v>
                </c:pt>
                <c:pt idx="39">
                  <c:v>7.80</c:v>
                </c:pt>
                <c:pt idx="40">
                  <c:v>8.00</c:v>
                </c:pt>
                <c:pt idx="41">
                  <c:v>8.20</c:v>
                </c:pt>
                <c:pt idx="42">
                  <c:v>8.40</c:v>
                </c:pt>
                <c:pt idx="43">
                  <c:v>8.60</c:v>
                </c:pt>
                <c:pt idx="44">
                  <c:v>8.80</c:v>
                </c:pt>
                <c:pt idx="45">
                  <c:v>9.00</c:v>
                </c:pt>
                <c:pt idx="46">
                  <c:v>9.20</c:v>
                </c:pt>
                <c:pt idx="47">
                  <c:v>9.40</c:v>
                </c:pt>
                <c:pt idx="48">
                  <c:v>9.60</c:v>
                </c:pt>
                <c:pt idx="49">
                  <c:v>9.80</c:v>
                </c:pt>
                <c:pt idx="50">
                  <c:v>10.00</c:v>
                </c:pt>
                <c:pt idx="51">
                  <c:v>10.20</c:v>
                </c:pt>
                <c:pt idx="52">
                  <c:v>10.40</c:v>
                </c:pt>
                <c:pt idx="53">
                  <c:v>10.60</c:v>
                </c:pt>
                <c:pt idx="54">
                  <c:v>10.80</c:v>
                </c:pt>
                <c:pt idx="55">
                  <c:v>11.00</c:v>
                </c:pt>
                <c:pt idx="56">
                  <c:v>11.20</c:v>
                </c:pt>
                <c:pt idx="57">
                  <c:v>11.40</c:v>
                </c:pt>
                <c:pt idx="58">
                  <c:v>11.60</c:v>
                </c:pt>
                <c:pt idx="59">
                  <c:v>11.80</c:v>
                </c:pt>
                <c:pt idx="60">
                  <c:v>12.00</c:v>
                </c:pt>
                <c:pt idx="61">
                  <c:v>12.20</c:v>
                </c:pt>
                <c:pt idx="62">
                  <c:v>12.40</c:v>
                </c:pt>
                <c:pt idx="63">
                  <c:v>12.60</c:v>
                </c:pt>
                <c:pt idx="64">
                  <c:v>12.80</c:v>
                </c:pt>
                <c:pt idx="65">
                  <c:v>13.00</c:v>
                </c:pt>
                <c:pt idx="66">
                  <c:v>13.20</c:v>
                </c:pt>
                <c:pt idx="67">
                  <c:v>13.40</c:v>
                </c:pt>
                <c:pt idx="68">
                  <c:v>13.60</c:v>
                </c:pt>
                <c:pt idx="69">
                  <c:v>13.80</c:v>
                </c:pt>
                <c:pt idx="70">
                  <c:v>14.00</c:v>
                </c:pt>
              </c:strCache>
            </c:strRef>
          </c:cat>
          <c:val>
            <c:numRef>
              <c:f>momente!$F$5:$F$75</c:f>
              <c:numCache>
                <c:formatCode>General</c:formatCode>
                <c:ptCount val="71"/>
                <c:pt idx="0">
                  <c:v>0</c:v>
                </c:pt>
                <c:pt idx="1">
                  <c:v>7303.236</c:v>
                </c:pt>
                <c:pt idx="2">
                  <c:v>14394.784</c:v>
                </c:pt>
                <c:pt idx="3">
                  <c:v>21274.644</c:v>
                </c:pt>
                <c:pt idx="4">
                  <c:v>27942.816</c:v>
                </c:pt>
                <c:pt idx="5">
                  <c:v>34399.3</c:v>
                </c:pt>
                <c:pt idx="6">
                  <c:v>40644.096</c:v>
                </c:pt>
                <c:pt idx="7">
                  <c:v>46677.204</c:v>
                </c:pt>
                <c:pt idx="8">
                  <c:v>52498.624</c:v>
                </c:pt>
                <c:pt idx="9">
                  <c:v>58108.356</c:v>
                </c:pt>
                <c:pt idx="10">
                  <c:v>63506.4</c:v>
                </c:pt>
                <c:pt idx="11">
                  <c:v>68692.756</c:v>
                </c:pt>
                <c:pt idx="12">
                  <c:v>73667.424</c:v>
                </c:pt>
                <c:pt idx="13">
                  <c:v>78430.404</c:v>
                </c:pt>
                <c:pt idx="14">
                  <c:v>82981.696</c:v>
                </c:pt>
                <c:pt idx="15">
                  <c:v>87321.3</c:v>
                </c:pt>
                <c:pt idx="16">
                  <c:v>91449.216</c:v>
                </c:pt>
                <c:pt idx="17">
                  <c:v>95365.444</c:v>
                </c:pt>
                <c:pt idx="18">
                  <c:v>99069.984</c:v>
                </c:pt>
                <c:pt idx="19">
                  <c:v>102562.836</c:v>
                </c:pt>
                <c:pt idx="20">
                  <c:v>105844</c:v>
                </c:pt>
                <c:pt idx="21">
                  <c:v>108913.476</c:v>
                </c:pt>
                <c:pt idx="22">
                  <c:v>111771.264</c:v>
                </c:pt>
                <c:pt idx="23">
                  <c:v>114417.364</c:v>
                </c:pt>
                <c:pt idx="24">
                  <c:v>116851.776</c:v>
                </c:pt>
                <c:pt idx="25">
                  <c:v>119074.5</c:v>
                </c:pt>
                <c:pt idx="26">
                  <c:v>121085.536</c:v>
                </c:pt>
                <c:pt idx="27">
                  <c:v>122884.884</c:v>
                </c:pt>
                <c:pt idx="28">
                  <c:v>124472.544</c:v>
                </c:pt>
                <c:pt idx="29">
                  <c:v>125848.516</c:v>
                </c:pt>
                <c:pt idx="30">
                  <c:v>127012.8</c:v>
                </c:pt>
                <c:pt idx="31">
                  <c:v>127965.396</c:v>
                </c:pt>
                <c:pt idx="32">
                  <c:v>128706.304</c:v>
                </c:pt>
                <c:pt idx="33">
                  <c:v>129235.524</c:v>
                </c:pt>
                <c:pt idx="34">
                  <c:v>129553.056</c:v>
                </c:pt>
                <c:pt idx="35">
                  <c:v>129658.9</c:v>
                </c:pt>
                <c:pt idx="36">
                  <c:v>129553.056</c:v>
                </c:pt>
                <c:pt idx="37">
                  <c:v>129235.524</c:v>
                </c:pt>
                <c:pt idx="38">
                  <c:v>128706.304</c:v>
                </c:pt>
                <c:pt idx="39">
                  <c:v>127965.396</c:v>
                </c:pt>
                <c:pt idx="40">
                  <c:v>127012.8</c:v>
                </c:pt>
                <c:pt idx="41">
                  <c:v>125848.516</c:v>
                </c:pt>
                <c:pt idx="42">
                  <c:v>124472.544</c:v>
                </c:pt>
                <c:pt idx="43">
                  <c:v>122884.884</c:v>
                </c:pt>
                <c:pt idx="44">
                  <c:v>121085.536</c:v>
                </c:pt>
                <c:pt idx="45">
                  <c:v>119074.5</c:v>
                </c:pt>
                <c:pt idx="46">
                  <c:v>116851.776</c:v>
                </c:pt>
                <c:pt idx="47">
                  <c:v>114417.364</c:v>
                </c:pt>
                <c:pt idx="48">
                  <c:v>111771.264</c:v>
                </c:pt>
                <c:pt idx="49">
                  <c:v>108913.476</c:v>
                </c:pt>
                <c:pt idx="50">
                  <c:v>105844</c:v>
                </c:pt>
                <c:pt idx="51">
                  <c:v>102562.836</c:v>
                </c:pt>
                <c:pt idx="52">
                  <c:v>99069.9840000001</c:v>
                </c:pt>
                <c:pt idx="53">
                  <c:v>95365.4440000001</c:v>
                </c:pt>
                <c:pt idx="54">
                  <c:v>91449.2160000001</c:v>
                </c:pt>
                <c:pt idx="55">
                  <c:v>87321.3000000002</c:v>
                </c:pt>
                <c:pt idx="56">
                  <c:v>82981.6960000002</c:v>
                </c:pt>
                <c:pt idx="57">
                  <c:v>78430.4040000002</c:v>
                </c:pt>
                <c:pt idx="58">
                  <c:v>73667.4240000002</c:v>
                </c:pt>
                <c:pt idx="59">
                  <c:v>68692.7560000003</c:v>
                </c:pt>
                <c:pt idx="60">
                  <c:v>63506.4000000003</c:v>
                </c:pt>
                <c:pt idx="61">
                  <c:v>58108.3560000003</c:v>
                </c:pt>
                <c:pt idx="62">
                  <c:v>52498.6240000003</c:v>
                </c:pt>
                <c:pt idx="63">
                  <c:v>46677.2040000004</c:v>
                </c:pt>
                <c:pt idx="64">
                  <c:v>40644.0960000004</c:v>
                </c:pt>
                <c:pt idx="65">
                  <c:v>34399.3000000005</c:v>
                </c:pt>
                <c:pt idx="66">
                  <c:v>27942.8160000005</c:v>
                </c:pt>
                <c:pt idx="67">
                  <c:v>21274.6440000005</c:v>
                </c:pt>
                <c:pt idx="68">
                  <c:v>14394.7840000006</c:v>
                </c:pt>
                <c:pt idx="69">
                  <c:v>7303.23600000061</c:v>
                </c:pt>
                <c:pt idx="7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momente!$G$3:$G$4</c:f>
              <c:strCache>
                <c:ptCount val="1"/>
                <c:pt idx="0">
                  <c:v>Mz1 [Nm]</c:v>
                </c:pt>
              </c:strCache>
            </c:strRef>
          </c:tx>
          <c:spPr>
            <a:solidFill>
              <a:srgbClr val="be4b48"/>
            </a:solidFill>
            <a:ln w="28440">
              <a:solidFill>
                <a:srgbClr val="be4b48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momente!$B$5:$B$75</c:f>
              <c:strCache>
                <c:ptCount val="71"/>
                <c:pt idx="0">
                  <c:v>0.00</c:v>
                </c:pt>
                <c:pt idx="1">
                  <c:v>0.20</c:v>
                </c:pt>
                <c:pt idx="2">
                  <c:v>0.40</c:v>
                </c:pt>
                <c:pt idx="3">
                  <c:v>0.60</c:v>
                </c:pt>
                <c:pt idx="4">
                  <c:v>0.80</c:v>
                </c:pt>
                <c:pt idx="5">
                  <c:v>1.00</c:v>
                </c:pt>
                <c:pt idx="6">
                  <c:v>1.20</c:v>
                </c:pt>
                <c:pt idx="7">
                  <c:v>1.40</c:v>
                </c:pt>
                <c:pt idx="8">
                  <c:v>1.60</c:v>
                </c:pt>
                <c:pt idx="9">
                  <c:v>1.80</c:v>
                </c:pt>
                <c:pt idx="10">
                  <c:v>2.00</c:v>
                </c:pt>
                <c:pt idx="11">
                  <c:v>2.20</c:v>
                </c:pt>
                <c:pt idx="12">
                  <c:v>2.40</c:v>
                </c:pt>
                <c:pt idx="13">
                  <c:v>2.60</c:v>
                </c:pt>
                <c:pt idx="14">
                  <c:v>2.80</c:v>
                </c:pt>
                <c:pt idx="15">
                  <c:v>3.00</c:v>
                </c:pt>
                <c:pt idx="16">
                  <c:v>3.20</c:v>
                </c:pt>
                <c:pt idx="17">
                  <c:v>3.40</c:v>
                </c:pt>
                <c:pt idx="18">
                  <c:v>3.60</c:v>
                </c:pt>
                <c:pt idx="19">
                  <c:v>3.80</c:v>
                </c:pt>
                <c:pt idx="20">
                  <c:v>4.00</c:v>
                </c:pt>
                <c:pt idx="21">
                  <c:v>4.20</c:v>
                </c:pt>
                <c:pt idx="22">
                  <c:v>4.40</c:v>
                </c:pt>
                <c:pt idx="23">
                  <c:v>4.60</c:v>
                </c:pt>
                <c:pt idx="24">
                  <c:v>4.80</c:v>
                </c:pt>
                <c:pt idx="25">
                  <c:v>5.00</c:v>
                </c:pt>
                <c:pt idx="26">
                  <c:v>5.20</c:v>
                </c:pt>
                <c:pt idx="27">
                  <c:v>5.40</c:v>
                </c:pt>
                <c:pt idx="28">
                  <c:v>5.60</c:v>
                </c:pt>
                <c:pt idx="29">
                  <c:v>5.80</c:v>
                </c:pt>
                <c:pt idx="30">
                  <c:v>6.00</c:v>
                </c:pt>
                <c:pt idx="31">
                  <c:v>6.20</c:v>
                </c:pt>
                <c:pt idx="32">
                  <c:v>6.40</c:v>
                </c:pt>
                <c:pt idx="33">
                  <c:v>6.60</c:v>
                </c:pt>
                <c:pt idx="34">
                  <c:v>6.80</c:v>
                </c:pt>
                <c:pt idx="35">
                  <c:v>7.00</c:v>
                </c:pt>
                <c:pt idx="36">
                  <c:v>7.20</c:v>
                </c:pt>
                <c:pt idx="37">
                  <c:v>7.40</c:v>
                </c:pt>
                <c:pt idx="38">
                  <c:v>7.60</c:v>
                </c:pt>
                <c:pt idx="39">
                  <c:v>7.80</c:v>
                </c:pt>
                <c:pt idx="40">
                  <c:v>8.00</c:v>
                </c:pt>
                <c:pt idx="41">
                  <c:v>8.20</c:v>
                </c:pt>
                <c:pt idx="42">
                  <c:v>8.40</c:v>
                </c:pt>
                <c:pt idx="43">
                  <c:v>8.60</c:v>
                </c:pt>
                <c:pt idx="44">
                  <c:v>8.80</c:v>
                </c:pt>
                <c:pt idx="45">
                  <c:v>9.00</c:v>
                </c:pt>
                <c:pt idx="46">
                  <c:v>9.20</c:v>
                </c:pt>
                <c:pt idx="47">
                  <c:v>9.40</c:v>
                </c:pt>
                <c:pt idx="48">
                  <c:v>9.60</c:v>
                </c:pt>
                <c:pt idx="49">
                  <c:v>9.80</c:v>
                </c:pt>
                <c:pt idx="50">
                  <c:v>10.00</c:v>
                </c:pt>
                <c:pt idx="51">
                  <c:v>10.20</c:v>
                </c:pt>
                <c:pt idx="52">
                  <c:v>10.40</c:v>
                </c:pt>
                <c:pt idx="53">
                  <c:v>10.60</c:v>
                </c:pt>
                <c:pt idx="54">
                  <c:v>10.80</c:v>
                </c:pt>
                <c:pt idx="55">
                  <c:v>11.00</c:v>
                </c:pt>
                <c:pt idx="56">
                  <c:v>11.20</c:v>
                </c:pt>
                <c:pt idx="57">
                  <c:v>11.40</c:v>
                </c:pt>
                <c:pt idx="58">
                  <c:v>11.60</c:v>
                </c:pt>
                <c:pt idx="59">
                  <c:v>11.80</c:v>
                </c:pt>
                <c:pt idx="60">
                  <c:v>12.00</c:v>
                </c:pt>
                <c:pt idx="61">
                  <c:v>12.20</c:v>
                </c:pt>
                <c:pt idx="62">
                  <c:v>12.40</c:v>
                </c:pt>
                <c:pt idx="63">
                  <c:v>12.60</c:v>
                </c:pt>
                <c:pt idx="64">
                  <c:v>12.80</c:v>
                </c:pt>
                <c:pt idx="65">
                  <c:v>13.00</c:v>
                </c:pt>
                <c:pt idx="66">
                  <c:v>13.20</c:v>
                </c:pt>
                <c:pt idx="67">
                  <c:v>13.40</c:v>
                </c:pt>
                <c:pt idx="68">
                  <c:v>13.60</c:v>
                </c:pt>
                <c:pt idx="69">
                  <c:v>13.80</c:v>
                </c:pt>
                <c:pt idx="70">
                  <c:v>14.00</c:v>
                </c:pt>
              </c:strCache>
            </c:strRef>
          </c:cat>
          <c:val>
            <c:numRef>
              <c:f>momente!$G$5:$G$75</c:f>
              <c:numCache>
                <c:formatCode>General</c:formatCode>
                <c:ptCount val="71"/>
                <c:pt idx="0">
                  <c:v>0</c:v>
                </c:pt>
                <c:pt idx="1">
                  <c:v>3428.57142857143</c:v>
                </c:pt>
                <c:pt idx="2">
                  <c:v>6857.14285714286</c:v>
                </c:pt>
                <c:pt idx="3">
                  <c:v>10285.7142857143</c:v>
                </c:pt>
                <c:pt idx="4">
                  <c:v>13714.2857142857</c:v>
                </c:pt>
                <c:pt idx="5">
                  <c:v>17142.8571428571</c:v>
                </c:pt>
                <c:pt idx="6">
                  <c:v>20571.4285714286</c:v>
                </c:pt>
                <c:pt idx="7">
                  <c:v>24000</c:v>
                </c:pt>
                <c:pt idx="8">
                  <c:v>27428.5714285714</c:v>
                </c:pt>
                <c:pt idx="9">
                  <c:v>30857.1428571429</c:v>
                </c:pt>
                <c:pt idx="10">
                  <c:v>34285.7142857143</c:v>
                </c:pt>
                <c:pt idx="11">
                  <c:v>33714.2857142857</c:v>
                </c:pt>
                <c:pt idx="12">
                  <c:v>33142.8571428571</c:v>
                </c:pt>
                <c:pt idx="13">
                  <c:v>32571.4285714286</c:v>
                </c:pt>
                <c:pt idx="14">
                  <c:v>32000</c:v>
                </c:pt>
                <c:pt idx="15">
                  <c:v>31428.5714285714</c:v>
                </c:pt>
                <c:pt idx="16">
                  <c:v>30857.1428571429</c:v>
                </c:pt>
                <c:pt idx="17">
                  <c:v>30285.7142857143</c:v>
                </c:pt>
                <c:pt idx="18">
                  <c:v>29714.2857142857</c:v>
                </c:pt>
                <c:pt idx="19">
                  <c:v>29142.8571428571</c:v>
                </c:pt>
                <c:pt idx="20">
                  <c:v>28571.4285714286</c:v>
                </c:pt>
                <c:pt idx="21">
                  <c:v>28000</c:v>
                </c:pt>
                <c:pt idx="22">
                  <c:v>27428.5714285714</c:v>
                </c:pt>
                <c:pt idx="23">
                  <c:v>26857.1428571429</c:v>
                </c:pt>
                <c:pt idx="24">
                  <c:v>26285.7142857143</c:v>
                </c:pt>
                <c:pt idx="25">
                  <c:v>25714.2857142857</c:v>
                </c:pt>
                <c:pt idx="26">
                  <c:v>25142.8571428571</c:v>
                </c:pt>
                <c:pt idx="27">
                  <c:v>24571.4285714286</c:v>
                </c:pt>
                <c:pt idx="28">
                  <c:v>24000</c:v>
                </c:pt>
                <c:pt idx="29">
                  <c:v>23428.5714285714</c:v>
                </c:pt>
                <c:pt idx="30">
                  <c:v>22857.1428571429</c:v>
                </c:pt>
                <c:pt idx="31">
                  <c:v>22285.7142857143</c:v>
                </c:pt>
                <c:pt idx="32">
                  <c:v>21714.2857142857</c:v>
                </c:pt>
                <c:pt idx="33">
                  <c:v>21142.8571428571</c:v>
                </c:pt>
                <c:pt idx="34">
                  <c:v>20571.4285714286</c:v>
                </c:pt>
                <c:pt idx="35">
                  <c:v>20000</c:v>
                </c:pt>
                <c:pt idx="36">
                  <c:v>19428.5714285714</c:v>
                </c:pt>
                <c:pt idx="37">
                  <c:v>18857.1428571428</c:v>
                </c:pt>
                <c:pt idx="38">
                  <c:v>18285.7142857143</c:v>
                </c:pt>
                <c:pt idx="39">
                  <c:v>17714.2857142857</c:v>
                </c:pt>
                <c:pt idx="40">
                  <c:v>17142.8571428571</c:v>
                </c:pt>
                <c:pt idx="41">
                  <c:v>16571.4285714286</c:v>
                </c:pt>
                <c:pt idx="42">
                  <c:v>16000</c:v>
                </c:pt>
                <c:pt idx="43">
                  <c:v>15428.5714285714</c:v>
                </c:pt>
                <c:pt idx="44">
                  <c:v>14857.1428571429</c:v>
                </c:pt>
                <c:pt idx="45">
                  <c:v>14285.7142857143</c:v>
                </c:pt>
                <c:pt idx="46">
                  <c:v>13714.2857142857</c:v>
                </c:pt>
                <c:pt idx="47">
                  <c:v>13142.8571428571</c:v>
                </c:pt>
                <c:pt idx="48">
                  <c:v>12571.4285714286</c:v>
                </c:pt>
                <c:pt idx="49">
                  <c:v>12000</c:v>
                </c:pt>
                <c:pt idx="50">
                  <c:v>11428.5714285714</c:v>
                </c:pt>
                <c:pt idx="51">
                  <c:v>10857.1428571429</c:v>
                </c:pt>
                <c:pt idx="52">
                  <c:v>10285.7142857143</c:v>
                </c:pt>
                <c:pt idx="53">
                  <c:v>9714.28571428573</c:v>
                </c:pt>
                <c:pt idx="54">
                  <c:v>9142.85714285716</c:v>
                </c:pt>
                <c:pt idx="55">
                  <c:v>8571.42857142859</c:v>
                </c:pt>
                <c:pt idx="56">
                  <c:v>8000.00000000002</c:v>
                </c:pt>
                <c:pt idx="57">
                  <c:v>7428.57142857145</c:v>
                </c:pt>
                <c:pt idx="58">
                  <c:v>6857.14285714288</c:v>
                </c:pt>
                <c:pt idx="59">
                  <c:v>6285.71428571431</c:v>
                </c:pt>
                <c:pt idx="60">
                  <c:v>5714.28571428574</c:v>
                </c:pt>
                <c:pt idx="61">
                  <c:v>5142.85714285718</c:v>
                </c:pt>
                <c:pt idx="62">
                  <c:v>4571.42857142861</c:v>
                </c:pt>
                <c:pt idx="63">
                  <c:v>4000.00000000004</c:v>
                </c:pt>
                <c:pt idx="64">
                  <c:v>3428.57142857147</c:v>
                </c:pt>
                <c:pt idx="65">
                  <c:v>2857.1428571429</c:v>
                </c:pt>
                <c:pt idx="66">
                  <c:v>2285.71428571433</c:v>
                </c:pt>
                <c:pt idx="67">
                  <c:v>1714.28571428576</c:v>
                </c:pt>
                <c:pt idx="68">
                  <c:v>1142.85714285719</c:v>
                </c:pt>
                <c:pt idx="69">
                  <c:v>571.42857142862</c:v>
                </c:pt>
                <c:pt idx="7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momente!$H$3:$H$4</c:f>
              <c:strCache>
                <c:ptCount val="1"/>
                <c:pt idx="0">
                  <c:v>Mz2 [Nm]</c:v>
                </c:pt>
              </c:strCache>
            </c:strRef>
          </c:tx>
          <c:spPr>
            <a:solidFill>
              <a:srgbClr val="98b855"/>
            </a:solidFill>
            <a:ln w="28440">
              <a:solidFill>
                <a:srgbClr val="98b855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momente!$B$5:$B$75</c:f>
              <c:strCache>
                <c:ptCount val="71"/>
                <c:pt idx="0">
                  <c:v>0.00</c:v>
                </c:pt>
                <c:pt idx="1">
                  <c:v>0.20</c:v>
                </c:pt>
                <c:pt idx="2">
                  <c:v>0.40</c:v>
                </c:pt>
                <c:pt idx="3">
                  <c:v>0.60</c:v>
                </c:pt>
                <c:pt idx="4">
                  <c:v>0.80</c:v>
                </c:pt>
                <c:pt idx="5">
                  <c:v>1.00</c:v>
                </c:pt>
                <c:pt idx="6">
                  <c:v>1.20</c:v>
                </c:pt>
                <c:pt idx="7">
                  <c:v>1.40</c:v>
                </c:pt>
                <c:pt idx="8">
                  <c:v>1.60</c:v>
                </c:pt>
                <c:pt idx="9">
                  <c:v>1.80</c:v>
                </c:pt>
                <c:pt idx="10">
                  <c:v>2.00</c:v>
                </c:pt>
                <c:pt idx="11">
                  <c:v>2.20</c:v>
                </c:pt>
                <c:pt idx="12">
                  <c:v>2.40</c:v>
                </c:pt>
                <c:pt idx="13">
                  <c:v>2.60</c:v>
                </c:pt>
                <c:pt idx="14">
                  <c:v>2.80</c:v>
                </c:pt>
                <c:pt idx="15">
                  <c:v>3.00</c:v>
                </c:pt>
                <c:pt idx="16">
                  <c:v>3.20</c:v>
                </c:pt>
                <c:pt idx="17">
                  <c:v>3.40</c:v>
                </c:pt>
                <c:pt idx="18">
                  <c:v>3.60</c:v>
                </c:pt>
                <c:pt idx="19">
                  <c:v>3.80</c:v>
                </c:pt>
                <c:pt idx="20">
                  <c:v>4.00</c:v>
                </c:pt>
                <c:pt idx="21">
                  <c:v>4.20</c:v>
                </c:pt>
                <c:pt idx="22">
                  <c:v>4.40</c:v>
                </c:pt>
                <c:pt idx="23">
                  <c:v>4.60</c:v>
                </c:pt>
                <c:pt idx="24">
                  <c:v>4.80</c:v>
                </c:pt>
                <c:pt idx="25">
                  <c:v>5.00</c:v>
                </c:pt>
                <c:pt idx="26">
                  <c:v>5.20</c:v>
                </c:pt>
                <c:pt idx="27">
                  <c:v>5.40</c:v>
                </c:pt>
                <c:pt idx="28">
                  <c:v>5.60</c:v>
                </c:pt>
                <c:pt idx="29">
                  <c:v>5.80</c:v>
                </c:pt>
                <c:pt idx="30">
                  <c:v>6.00</c:v>
                </c:pt>
                <c:pt idx="31">
                  <c:v>6.20</c:v>
                </c:pt>
                <c:pt idx="32">
                  <c:v>6.40</c:v>
                </c:pt>
                <c:pt idx="33">
                  <c:v>6.60</c:v>
                </c:pt>
                <c:pt idx="34">
                  <c:v>6.80</c:v>
                </c:pt>
                <c:pt idx="35">
                  <c:v>7.00</c:v>
                </c:pt>
                <c:pt idx="36">
                  <c:v>7.20</c:v>
                </c:pt>
                <c:pt idx="37">
                  <c:v>7.40</c:v>
                </c:pt>
                <c:pt idx="38">
                  <c:v>7.60</c:v>
                </c:pt>
                <c:pt idx="39">
                  <c:v>7.80</c:v>
                </c:pt>
                <c:pt idx="40">
                  <c:v>8.00</c:v>
                </c:pt>
                <c:pt idx="41">
                  <c:v>8.20</c:v>
                </c:pt>
                <c:pt idx="42">
                  <c:v>8.40</c:v>
                </c:pt>
                <c:pt idx="43">
                  <c:v>8.60</c:v>
                </c:pt>
                <c:pt idx="44">
                  <c:v>8.80</c:v>
                </c:pt>
                <c:pt idx="45">
                  <c:v>9.00</c:v>
                </c:pt>
                <c:pt idx="46">
                  <c:v>9.20</c:v>
                </c:pt>
                <c:pt idx="47">
                  <c:v>9.40</c:v>
                </c:pt>
                <c:pt idx="48">
                  <c:v>9.60</c:v>
                </c:pt>
                <c:pt idx="49">
                  <c:v>9.80</c:v>
                </c:pt>
                <c:pt idx="50">
                  <c:v>10.00</c:v>
                </c:pt>
                <c:pt idx="51">
                  <c:v>10.20</c:v>
                </c:pt>
                <c:pt idx="52">
                  <c:v>10.40</c:v>
                </c:pt>
                <c:pt idx="53">
                  <c:v>10.60</c:v>
                </c:pt>
                <c:pt idx="54">
                  <c:v>10.80</c:v>
                </c:pt>
                <c:pt idx="55">
                  <c:v>11.00</c:v>
                </c:pt>
                <c:pt idx="56">
                  <c:v>11.20</c:v>
                </c:pt>
                <c:pt idx="57">
                  <c:v>11.40</c:v>
                </c:pt>
                <c:pt idx="58">
                  <c:v>11.60</c:v>
                </c:pt>
                <c:pt idx="59">
                  <c:v>11.80</c:v>
                </c:pt>
                <c:pt idx="60">
                  <c:v>12.00</c:v>
                </c:pt>
                <c:pt idx="61">
                  <c:v>12.20</c:v>
                </c:pt>
                <c:pt idx="62">
                  <c:v>12.40</c:v>
                </c:pt>
                <c:pt idx="63">
                  <c:v>12.60</c:v>
                </c:pt>
                <c:pt idx="64">
                  <c:v>12.80</c:v>
                </c:pt>
                <c:pt idx="65">
                  <c:v>13.00</c:v>
                </c:pt>
                <c:pt idx="66">
                  <c:v>13.20</c:v>
                </c:pt>
                <c:pt idx="67">
                  <c:v>13.40</c:v>
                </c:pt>
                <c:pt idx="68">
                  <c:v>13.60</c:v>
                </c:pt>
                <c:pt idx="69">
                  <c:v>13.80</c:v>
                </c:pt>
                <c:pt idx="70">
                  <c:v>14.00</c:v>
                </c:pt>
              </c:strCache>
            </c:strRef>
          </c:cat>
          <c:val>
            <c:numRef>
              <c:f>momente!$H$5:$H$75</c:f>
              <c:numCache>
                <c:formatCode>General</c:formatCode>
                <c:ptCount val="71"/>
                <c:pt idx="0">
                  <c:v>0</c:v>
                </c:pt>
                <c:pt idx="1">
                  <c:v>2142.85714285714</c:v>
                </c:pt>
                <c:pt idx="2">
                  <c:v>4285.71428571429</c:v>
                </c:pt>
                <c:pt idx="3">
                  <c:v>6428.57142857143</c:v>
                </c:pt>
                <c:pt idx="4">
                  <c:v>8571.42857142857</c:v>
                </c:pt>
                <c:pt idx="5">
                  <c:v>10714.2857142857</c:v>
                </c:pt>
                <c:pt idx="6">
                  <c:v>12857.1428571429</c:v>
                </c:pt>
                <c:pt idx="7">
                  <c:v>15000</c:v>
                </c:pt>
                <c:pt idx="8">
                  <c:v>17142.8571428571</c:v>
                </c:pt>
                <c:pt idx="9">
                  <c:v>19285.7142857143</c:v>
                </c:pt>
                <c:pt idx="10">
                  <c:v>21428.5714285714</c:v>
                </c:pt>
                <c:pt idx="11">
                  <c:v>23571.4285714286</c:v>
                </c:pt>
                <c:pt idx="12">
                  <c:v>25714.2857142857</c:v>
                </c:pt>
                <c:pt idx="13">
                  <c:v>27857.1428571429</c:v>
                </c:pt>
                <c:pt idx="14">
                  <c:v>30000</c:v>
                </c:pt>
                <c:pt idx="15">
                  <c:v>32142.8571428571</c:v>
                </c:pt>
                <c:pt idx="16">
                  <c:v>34285.7142857143</c:v>
                </c:pt>
                <c:pt idx="17">
                  <c:v>36428.5714285714</c:v>
                </c:pt>
                <c:pt idx="18">
                  <c:v>38571.4285714286</c:v>
                </c:pt>
                <c:pt idx="19">
                  <c:v>40714.2857142857</c:v>
                </c:pt>
                <c:pt idx="20">
                  <c:v>42857.1428571429</c:v>
                </c:pt>
                <c:pt idx="21">
                  <c:v>45000</c:v>
                </c:pt>
                <c:pt idx="22">
                  <c:v>47142.8571428572</c:v>
                </c:pt>
                <c:pt idx="23">
                  <c:v>49285.7142857143</c:v>
                </c:pt>
                <c:pt idx="24">
                  <c:v>51428.5714285714</c:v>
                </c:pt>
                <c:pt idx="25">
                  <c:v>53571.4285714286</c:v>
                </c:pt>
                <c:pt idx="26">
                  <c:v>55714.2857142857</c:v>
                </c:pt>
                <c:pt idx="27">
                  <c:v>57857.1428571429</c:v>
                </c:pt>
                <c:pt idx="28">
                  <c:v>60000</c:v>
                </c:pt>
                <c:pt idx="29">
                  <c:v>62142.8571428572</c:v>
                </c:pt>
                <c:pt idx="30">
                  <c:v>64285.7142857143</c:v>
                </c:pt>
                <c:pt idx="31">
                  <c:v>66428.5714285715</c:v>
                </c:pt>
                <c:pt idx="32">
                  <c:v>68571.4285714286</c:v>
                </c:pt>
                <c:pt idx="33">
                  <c:v>68714.2857142857</c:v>
                </c:pt>
                <c:pt idx="34">
                  <c:v>66857.1428571428</c:v>
                </c:pt>
                <c:pt idx="35">
                  <c:v>65000</c:v>
                </c:pt>
                <c:pt idx="36">
                  <c:v>63142.8571428571</c:v>
                </c:pt>
                <c:pt idx="37">
                  <c:v>61285.7142857142</c:v>
                </c:pt>
                <c:pt idx="38">
                  <c:v>59428.5714285714</c:v>
                </c:pt>
                <c:pt idx="39">
                  <c:v>57571.4285714285</c:v>
                </c:pt>
                <c:pt idx="40">
                  <c:v>55714.2857142857</c:v>
                </c:pt>
                <c:pt idx="41">
                  <c:v>53857.1428571428</c:v>
                </c:pt>
                <c:pt idx="42">
                  <c:v>52000</c:v>
                </c:pt>
                <c:pt idx="43">
                  <c:v>50142.8571428571</c:v>
                </c:pt>
                <c:pt idx="44">
                  <c:v>48285.7142857143</c:v>
                </c:pt>
                <c:pt idx="45">
                  <c:v>46428.5714285714</c:v>
                </c:pt>
                <c:pt idx="46">
                  <c:v>44571.4285714286</c:v>
                </c:pt>
                <c:pt idx="47">
                  <c:v>42714.2857142857</c:v>
                </c:pt>
                <c:pt idx="48">
                  <c:v>40857.1428571429</c:v>
                </c:pt>
                <c:pt idx="49">
                  <c:v>39000</c:v>
                </c:pt>
                <c:pt idx="50">
                  <c:v>37142.8571428572</c:v>
                </c:pt>
                <c:pt idx="51">
                  <c:v>35285.7142857143</c:v>
                </c:pt>
                <c:pt idx="52">
                  <c:v>33428.5714285715</c:v>
                </c:pt>
                <c:pt idx="53">
                  <c:v>31571.4285714286</c:v>
                </c:pt>
                <c:pt idx="54">
                  <c:v>29714.2857142858</c:v>
                </c:pt>
                <c:pt idx="55">
                  <c:v>27857.1428571429</c:v>
                </c:pt>
                <c:pt idx="56">
                  <c:v>26000.0000000001</c:v>
                </c:pt>
                <c:pt idx="57">
                  <c:v>24142.8571428572</c:v>
                </c:pt>
                <c:pt idx="58">
                  <c:v>22285.7142857144</c:v>
                </c:pt>
                <c:pt idx="59">
                  <c:v>20428.5714285715</c:v>
                </c:pt>
                <c:pt idx="60">
                  <c:v>18571.4285714287</c:v>
                </c:pt>
                <c:pt idx="61">
                  <c:v>16714.2857142858</c:v>
                </c:pt>
                <c:pt idx="62">
                  <c:v>14857.142857143</c:v>
                </c:pt>
                <c:pt idx="63">
                  <c:v>13000.0000000001</c:v>
                </c:pt>
                <c:pt idx="64">
                  <c:v>11142.8571428573</c:v>
                </c:pt>
                <c:pt idx="65">
                  <c:v>9285.71428571442</c:v>
                </c:pt>
                <c:pt idx="66">
                  <c:v>7428.57142857157</c:v>
                </c:pt>
                <c:pt idx="67">
                  <c:v>5571.42857142872</c:v>
                </c:pt>
                <c:pt idx="68">
                  <c:v>3714.28571428587</c:v>
                </c:pt>
                <c:pt idx="69">
                  <c:v>1857.14285714302</c:v>
                </c:pt>
                <c:pt idx="7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momente!$I$3:$I$4</c:f>
              <c:strCache>
                <c:ptCount val="1"/>
                <c:pt idx="0">
                  <c:v>Mges [Nm]</c:v>
                </c:pt>
              </c:strCache>
            </c:strRef>
          </c:tx>
          <c:spPr>
            <a:solidFill>
              <a:srgbClr val="7d5fa0"/>
            </a:solidFill>
            <a:ln w="28440">
              <a:solidFill>
                <a:srgbClr val="7d5fa0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momente!$B$5:$B$75</c:f>
              <c:strCache>
                <c:ptCount val="71"/>
                <c:pt idx="0">
                  <c:v>0.00</c:v>
                </c:pt>
                <c:pt idx="1">
                  <c:v>0.20</c:v>
                </c:pt>
                <c:pt idx="2">
                  <c:v>0.40</c:v>
                </c:pt>
                <c:pt idx="3">
                  <c:v>0.60</c:v>
                </c:pt>
                <c:pt idx="4">
                  <c:v>0.80</c:v>
                </c:pt>
                <c:pt idx="5">
                  <c:v>1.00</c:v>
                </c:pt>
                <c:pt idx="6">
                  <c:v>1.20</c:v>
                </c:pt>
                <c:pt idx="7">
                  <c:v>1.40</c:v>
                </c:pt>
                <c:pt idx="8">
                  <c:v>1.60</c:v>
                </c:pt>
                <c:pt idx="9">
                  <c:v>1.80</c:v>
                </c:pt>
                <c:pt idx="10">
                  <c:v>2.00</c:v>
                </c:pt>
                <c:pt idx="11">
                  <c:v>2.20</c:v>
                </c:pt>
                <c:pt idx="12">
                  <c:v>2.40</c:v>
                </c:pt>
                <c:pt idx="13">
                  <c:v>2.60</c:v>
                </c:pt>
                <c:pt idx="14">
                  <c:v>2.80</c:v>
                </c:pt>
                <c:pt idx="15">
                  <c:v>3.00</c:v>
                </c:pt>
                <c:pt idx="16">
                  <c:v>3.20</c:v>
                </c:pt>
                <c:pt idx="17">
                  <c:v>3.40</c:v>
                </c:pt>
                <c:pt idx="18">
                  <c:v>3.60</c:v>
                </c:pt>
                <c:pt idx="19">
                  <c:v>3.80</c:v>
                </c:pt>
                <c:pt idx="20">
                  <c:v>4.00</c:v>
                </c:pt>
                <c:pt idx="21">
                  <c:v>4.20</c:v>
                </c:pt>
                <c:pt idx="22">
                  <c:v>4.40</c:v>
                </c:pt>
                <c:pt idx="23">
                  <c:v>4.60</c:v>
                </c:pt>
                <c:pt idx="24">
                  <c:v>4.80</c:v>
                </c:pt>
                <c:pt idx="25">
                  <c:v>5.00</c:v>
                </c:pt>
                <c:pt idx="26">
                  <c:v>5.20</c:v>
                </c:pt>
                <c:pt idx="27">
                  <c:v>5.40</c:v>
                </c:pt>
                <c:pt idx="28">
                  <c:v>5.60</c:v>
                </c:pt>
                <c:pt idx="29">
                  <c:v>5.80</c:v>
                </c:pt>
                <c:pt idx="30">
                  <c:v>6.00</c:v>
                </c:pt>
                <c:pt idx="31">
                  <c:v>6.20</c:v>
                </c:pt>
                <c:pt idx="32">
                  <c:v>6.40</c:v>
                </c:pt>
                <c:pt idx="33">
                  <c:v>6.60</c:v>
                </c:pt>
                <c:pt idx="34">
                  <c:v>6.80</c:v>
                </c:pt>
                <c:pt idx="35">
                  <c:v>7.00</c:v>
                </c:pt>
                <c:pt idx="36">
                  <c:v>7.20</c:v>
                </c:pt>
                <c:pt idx="37">
                  <c:v>7.40</c:v>
                </c:pt>
                <c:pt idx="38">
                  <c:v>7.60</c:v>
                </c:pt>
                <c:pt idx="39">
                  <c:v>7.80</c:v>
                </c:pt>
                <c:pt idx="40">
                  <c:v>8.00</c:v>
                </c:pt>
                <c:pt idx="41">
                  <c:v>8.20</c:v>
                </c:pt>
                <c:pt idx="42">
                  <c:v>8.40</c:v>
                </c:pt>
                <c:pt idx="43">
                  <c:v>8.60</c:v>
                </c:pt>
                <c:pt idx="44">
                  <c:v>8.80</c:v>
                </c:pt>
                <c:pt idx="45">
                  <c:v>9.00</c:v>
                </c:pt>
                <c:pt idx="46">
                  <c:v>9.20</c:v>
                </c:pt>
                <c:pt idx="47">
                  <c:v>9.40</c:v>
                </c:pt>
                <c:pt idx="48">
                  <c:v>9.60</c:v>
                </c:pt>
                <c:pt idx="49">
                  <c:v>9.80</c:v>
                </c:pt>
                <c:pt idx="50">
                  <c:v>10.00</c:v>
                </c:pt>
                <c:pt idx="51">
                  <c:v>10.20</c:v>
                </c:pt>
                <c:pt idx="52">
                  <c:v>10.40</c:v>
                </c:pt>
                <c:pt idx="53">
                  <c:v>10.60</c:v>
                </c:pt>
                <c:pt idx="54">
                  <c:v>10.80</c:v>
                </c:pt>
                <c:pt idx="55">
                  <c:v>11.00</c:v>
                </c:pt>
                <c:pt idx="56">
                  <c:v>11.20</c:v>
                </c:pt>
                <c:pt idx="57">
                  <c:v>11.40</c:v>
                </c:pt>
                <c:pt idx="58">
                  <c:v>11.60</c:v>
                </c:pt>
                <c:pt idx="59">
                  <c:v>11.80</c:v>
                </c:pt>
                <c:pt idx="60">
                  <c:v>12.00</c:v>
                </c:pt>
                <c:pt idx="61">
                  <c:v>12.20</c:v>
                </c:pt>
                <c:pt idx="62">
                  <c:v>12.40</c:v>
                </c:pt>
                <c:pt idx="63">
                  <c:v>12.60</c:v>
                </c:pt>
                <c:pt idx="64">
                  <c:v>12.80</c:v>
                </c:pt>
                <c:pt idx="65">
                  <c:v>13.00</c:v>
                </c:pt>
                <c:pt idx="66">
                  <c:v>13.20</c:v>
                </c:pt>
                <c:pt idx="67">
                  <c:v>13.40</c:v>
                </c:pt>
                <c:pt idx="68">
                  <c:v>13.60</c:v>
                </c:pt>
                <c:pt idx="69">
                  <c:v>13.80</c:v>
                </c:pt>
                <c:pt idx="70">
                  <c:v>14.00</c:v>
                </c:pt>
              </c:strCache>
            </c:strRef>
          </c:cat>
          <c:val>
            <c:numRef>
              <c:f>momente!$I$5:$I$75</c:f>
              <c:numCache>
                <c:formatCode>General</c:formatCode>
                <c:ptCount val="71"/>
                <c:pt idx="0">
                  <c:v>0</c:v>
                </c:pt>
                <c:pt idx="1">
                  <c:v>12874.6645714286</c:v>
                </c:pt>
                <c:pt idx="2">
                  <c:v>25537.6411428571</c:v>
                </c:pt>
                <c:pt idx="3">
                  <c:v>37988.9297142857</c:v>
                </c:pt>
                <c:pt idx="4">
                  <c:v>50228.5302857143</c:v>
                </c:pt>
                <c:pt idx="5">
                  <c:v>62256.4428571429</c:v>
                </c:pt>
                <c:pt idx="6">
                  <c:v>74072.6674285714</c:v>
                </c:pt>
                <c:pt idx="7">
                  <c:v>85677.204</c:v>
                </c:pt>
                <c:pt idx="8">
                  <c:v>97070.0525714286</c:v>
                </c:pt>
                <c:pt idx="9">
                  <c:v>108251.213142857</c:v>
                </c:pt>
                <c:pt idx="10">
                  <c:v>119220.685714286</c:v>
                </c:pt>
                <c:pt idx="11">
                  <c:v>125978.470285714</c:v>
                </c:pt>
                <c:pt idx="12">
                  <c:v>132524.566857143</c:v>
                </c:pt>
                <c:pt idx="13">
                  <c:v>138858.975428571</c:v>
                </c:pt>
                <c:pt idx="14">
                  <c:v>144981.696</c:v>
                </c:pt>
                <c:pt idx="15">
                  <c:v>150892.728571429</c:v>
                </c:pt>
                <c:pt idx="16">
                  <c:v>156592.073142857</c:v>
                </c:pt>
                <c:pt idx="17">
                  <c:v>162079.729714286</c:v>
                </c:pt>
                <c:pt idx="18">
                  <c:v>167355.698285714</c:v>
                </c:pt>
                <c:pt idx="19">
                  <c:v>172419.978857143</c:v>
                </c:pt>
                <c:pt idx="20">
                  <c:v>177272.571428571</c:v>
                </c:pt>
                <c:pt idx="21">
                  <c:v>181913.476</c:v>
                </c:pt>
                <c:pt idx="22">
                  <c:v>186342.692571429</c:v>
                </c:pt>
                <c:pt idx="23">
                  <c:v>190560.221142857</c:v>
                </c:pt>
                <c:pt idx="24">
                  <c:v>194566.061714286</c:v>
                </c:pt>
                <c:pt idx="25">
                  <c:v>198360.214285714</c:v>
                </c:pt>
                <c:pt idx="26">
                  <c:v>201942.678857143</c:v>
                </c:pt>
                <c:pt idx="27">
                  <c:v>205313.455428571</c:v>
                </c:pt>
                <c:pt idx="28">
                  <c:v>208472.544</c:v>
                </c:pt>
                <c:pt idx="29">
                  <c:v>211419.944571429</c:v>
                </c:pt>
                <c:pt idx="30">
                  <c:v>214155.657142857</c:v>
                </c:pt>
                <c:pt idx="31">
                  <c:v>216679.681714286</c:v>
                </c:pt>
                <c:pt idx="32">
                  <c:v>218992.018285714</c:v>
                </c:pt>
                <c:pt idx="33">
                  <c:v>219092.666857143</c:v>
                </c:pt>
                <c:pt idx="34">
                  <c:v>216981.627428571</c:v>
                </c:pt>
                <c:pt idx="35">
                  <c:v>214658.9</c:v>
                </c:pt>
                <c:pt idx="36">
                  <c:v>212124.484571429</c:v>
                </c:pt>
                <c:pt idx="37">
                  <c:v>209378.381142857</c:v>
                </c:pt>
                <c:pt idx="38">
                  <c:v>206420.589714286</c:v>
                </c:pt>
                <c:pt idx="39">
                  <c:v>203251.110285714</c:v>
                </c:pt>
                <c:pt idx="40">
                  <c:v>199869.942857143</c:v>
                </c:pt>
                <c:pt idx="41">
                  <c:v>196277.087428571</c:v>
                </c:pt>
                <c:pt idx="42">
                  <c:v>192472.544</c:v>
                </c:pt>
                <c:pt idx="43">
                  <c:v>188456.312571429</c:v>
                </c:pt>
                <c:pt idx="44">
                  <c:v>184228.393142857</c:v>
                </c:pt>
                <c:pt idx="45">
                  <c:v>179788.785714286</c:v>
                </c:pt>
                <c:pt idx="46">
                  <c:v>175137.490285714</c:v>
                </c:pt>
                <c:pt idx="47">
                  <c:v>170274.506857143</c:v>
                </c:pt>
                <c:pt idx="48">
                  <c:v>165199.835428572</c:v>
                </c:pt>
                <c:pt idx="49">
                  <c:v>159913.476</c:v>
                </c:pt>
                <c:pt idx="50">
                  <c:v>154415.428571429</c:v>
                </c:pt>
                <c:pt idx="51">
                  <c:v>148705.693142857</c:v>
                </c:pt>
                <c:pt idx="52">
                  <c:v>142784.269714286</c:v>
                </c:pt>
                <c:pt idx="53">
                  <c:v>136651.158285714</c:v>
                </c:pt>
                <c:pt idx="54">
                  <c:v>130306.358857143</c:v>
                </c:pt>
                <c:pt idx="55">
                  <c:v>123749.871428572</c:v>
                </c:pt>
                <c:pt idx="56">
                  <c:v>116981.696</c:v>
                </c:pt>
                <c:pt idx="57">
                  <c:v>110001.832571429</c:v>
                </c:pt>
                <c:pt idx="58">
                  <c:v>102810.281142857</c:v>
                </c:pt>
                <c:pt idx="59">
                  <c:v>95407.0417142861</c:v>
                </c:pt>
                <c:pt idx="60">
                  <c:v>87792.1142857147</c:v>
                </c:pt>
                <c:pt idx="61">
                  <c:v>79965.4988571433</c:v>
                </c:pt>
                <c:pt idx="62">
                  <c:v>71927.1954285719</c:v>
                </c:pt>
                <c:pt idx="63">
                  <c:v>63677.2040000005</c:v>
                </c:pt>
                <c:pt idx="64">
                  <c:v>55215.5245714291</c:v>
                </c:pt>
                <c:pt idx="65">
                  <c:v>46542.1571428578</c:v>
                </c:pt>
                <c:pt idx="66">
                  <c:v>37657.1017142864</c:v>
                </c:pt>
                <c:pt idx="67">
                  <c:v>28560.358285715</c:v>
                </c:pt>
                <c:pt idx="68">
                  <c:v>19251.9268571436</c:v>
                </c:pt>
                <c:pt idx="69">
                  <c:v>9731.80742857225</c:v>
                </c:pt>
                <c:pt idx="70">
                  <c:v>0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upDownBars>
          <c:gapWidth val="150"/>
          <c:upBars/>
          <c:downBars/>
        </c:upDownBars>
        <c:marker val="1"/>
        <c:axId val="66210777"/>
        <c:axId val="21999784"/>
      </c:lineChart>
      <c:catAx>
        <c:axId val="6621077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  <a:latin typeface="Calibri"/>
                  </a:rPr>
                  <a:t>[m]</a:t>
                </a:r>
              </a:p>
            </c:rich>
          </c:tx>
          <c:layout/>
        </c:title>
        <c:majorTickMark val="none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21999784"/>
        <c:crosses val="autoZero"/>
        <c:auto val="1"/>
        <c:lblAlgn val="ctr"/>
        <c:lblOffset val="100"/>
      </c:catAx>
      <c:valAx>
        <c:axId val="21999784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  <a:latin typeface="Calibri"/>
                  </a:rPr>
                  <a:t>[Nm]</a:t>
                </a:r>
              </a:p>
            </c:rich>
          </c:tx>
          <c:layout/>
        </c:title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66210777"/>
        <c:crosses val="autoZero"/>
      </c:valAx>
      <c:spPr>
        <a:solidFill>
          <a:srgbClr val="ffffff"/>
        </a:solidFill>
        <a:ln>
          <a:noFill/>
        </a:ln>
      </c:spPr>
    </c:plotArea>
    <c:legend>
      <c:legendPos val="r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>
      <a:noFill/>
    </a:ln>
  </c:spPr>
</c:chartSpace>
</file>

<file path=xl/drawings/_rels/drawing1.xml.rels><?xml version="1.0" encoding="UTF-8" standalone="no"?>
<Relationships xmlns="http://schemas.openxmlformats.org/package/2006/relationships">
<Relationship Id="rId1" Target="../charts/chart1.xml" Type="http://schemas.openxmlformats.org/officeDocument/2006/relationships/chart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36360</xdr:colOff>
      <xdr:row>22</xdr:row>
      <xdr:rowOff>14760</xdr:rowOff>
    </xdr:from>
    <xdr:to>
      <xdr:col>9</xdr:col>
      <xdr:colOff>12240</xdr:colOff>
      <xdr:row>40</xdr:row>
      <xdr:rowOff>181080</xdr:rowOff>
    </xdr:to>
    <xdr:graphicFrame>
      <xdr:nvGraphicFramePr>
        <xdr:cNvPr id="0" name="Diagramm 3"/>
        <xdr:cNvGraphicFramePr/>
      </xdr:nvGraphicFramePr>
      <xdr:xfrm>
        <a:off x="793080" y="4767480"/>
        <a:ext cx="7832160" cy="359532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407160</xdr:colOff>
      <xdr:row>22</xdr:row>
      <xdr:rowOff>172080</xdr:rowOff>
    </xdr:from>
    <xdr:to>
      <xdr:col>3</xdr:col>
      <xdr:colOff>407520</xdr:colOff>
      <xdr:row>23</xdr:row>
      <xdr:rowOff>197280</xdr:rowOff>
    </xdr:to>
    <xdr:sp>
      <xdr:nvSpPr>
        <xdr:cNvPr id="1" name="CustomShape 1"/>
        <xdr:cNvSpPr/>
      </xdr:nvSpPr>
      <xdr:spPr>
        <a:xfrm flipH="1">
          <a:off x="3955320" y="4734360"/>
          <a:ext cx="360" cy="215640"/>
        </a:xfrm>
        <a:prstGeom prst="straightConnector1">
          <a:avLst/>
        </a:prstGeom>
        <a:noFill/>
        <a:ln w="19080">
          <a:solidFill>
            <a:srgbClr val="000000"/>
          </a:solidFill>
          <a:round/>
          <a:tailEnd len="med" type="arrow" w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oneCell">
    <xdr:from>
      <xdr:col>3</xdr:col>
      <xdr:colOff>407880</xdr:colOff>
      <xdr:row>25</xdr:row>
      <xdr:rowOff>9360</xdr:rowOff>
    </xdr:from>
    <xdr:to>
      <xdr:col>3</xdr:col>
      <xdr:colOff>408240</xdr:colOff>
      <xdr:row>25</xdr:row>
      <xdr:rowOff>225000</xdr:rowOff>
    </xdr:to>
    <xdr:sp>
      <xdr:nvSpPr>
        <xdr:cNvPr id="2" name="CustomShape 1"/>
        <xdr:cNvSpPr/>
      </xdr:nvSpPr>
      <xdr:spPr>
        <a:xfrm flipV="1">
          <a:off x="3956040" y="5190840"/>
          <a:ext cx="360" cy="215640"/>
        </a:xfrm>
        <a:prstGeom prst="straightConnector1">
          <a:avLst/>
        </a:prstGeom>
        <a:noFill/>
        <a:ln w="19080">
          <a:solidFill>
            <a:srgbClr val="000000"/>
          </a:solidFill>
          <a:round/>
          <a:tailEnd len="med" type="arrow" w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oneCell">
    <xdr:from>
      <xdr:col>3</xdr:col>
      <xdr:colOff>550800</xdr:colOff>
      <xdr:row>25</xdr:row>
      <xdr:rowOff>381600</xdr:rowOff>
    </xdr:from>
    <xdr:to>
      <xdr:col>4</xdr:col>
      <xdr:colOff>9360</xdr:colOff>
      <xdr:row>25</xdr:row>
      <xdr:rowOff>381960</xdr:rowOff>
    </xdr:to>
    <xdr:sp>
      <xdr:nvSpPr>
        <xdr:cNvPr id="3" name="CustomShape 1"/>
        <xdr:cNvSpPr/>
      </xdr:nvSpPr>
      <xdr:spPr>
        <a:xfrm>
          <a:off x="4098960" y="5563080"/>
          <a:ext cx="215640" cy="360"/>
        </a:xfrm>
        <a:prstGeom prst="straightConnector1">
          <a:avLst/>
        </a:prstGeom>
        <a:noFill/>
        <a:ln w="19080">
          <a:solidFill>
            <a:srgbClr val="000000"/>
          </a:solidFill>
          <a:round/>
          <a:tailEnd len="med" type="arrow" w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oneCell">
    <xdr:from>
      <xdr:col>5</xdr:col>
      <xdr:colOff>35640</xdr:colOff>
      <xdr:row>25</xdr:row>
      <xdr:rowOff>390240</xdr:rowOff>
    </xdr:from>
    <xdr:to>
      <xdr:col>5</xdr:col>
      <xdr:colOff>251280</xdr:colOff>
      <xdr:row>25</xdr:row>
      <xdr:rowOff>390600</xdr:rowOff>
    </xdr:to>
    <xdr:sp>
      <xdr:nvSpPr>
        <xdr:cNvPr id="4" name="CustomShape 1"/>
        <xdr:cNvSpPr/>
      </xdr:nvSpPr>
      <xdr:spPr>
        <a:xfrm flipH="1" flipV="1">
          <a:off x="4703400" y="5571720"/>
          <a:ext cx="215640" cy="360"/>
        </a:xfrm>
        <a:prstGeom prst="straightConnector1">
          <a:avLst/>
        </a:prstGeom>
        <a:noFill/>
        <a:ln w="19080">
          <a:solidFill>
            <a:srgbClr val="000000"/>
          </a:solidFill>
          <a:round/>
          <a:tailEnd len="med" type="arrow" w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oneCell">
    <xdr:from>
      <xdr:col>6</xdr:col>
      <xdr:colOff>397800</xdr:colOff>
      <xdr:row>24</xdr:row>
      <xdr:rowOff>360</xdr:rowOff>
    </xdr:from>
    <xdr:to>
      <xdr:col>6</xdr:col>
      <xdr:colOff>398160</xdr:colOff>
      <xdr:row>25</xdr:row>
      <xdr:rowOff>330480</xdr:rowOff>
    </xdr:to>
    <xdr:sp>
      <xdr:nvSpPr>
        <xdr:cNvPr id="5" name="CustomShape 1"/>
        <xdr:cNvSpPr/>
      </xdr:nvSpPr>
      <xdr:spPr>
        <a:xfrm flipH="1" flipV="1">
          <a:off x="5822280" y="4953240"/>
          <a:ext cx="360" cy="558720"/>
        </a:xfrm>
        <a:prstGeom prst="straightConnector1">
          <a:avLst/>
        </a:prstGeom>
        <a:noFill/>
        <a:ln w="19080">
          <a:solidFill>
            <a:srgbClr val="000000"/>
          </a:solidFill>
          <a:round/>
          <a:tailEnd len="med" type="arrow" w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oneCell">
    <xdr:from>
      <xdr:col>6</xdr:col>
      <xdr:colOff>407160</xdr:colOff>
      <xdr:row>25</xdr:row>
      <xdr:rowOff>457560</xdr:rowOff>
    </xdr:from>
    <xdr:to>
      <xdr:col>6</xdr:col>
      <xdr:colOff>407520</xdr:colOff>
      <xdr:row>27</xdr:row>
      <xdr:rowOff>6480</xdr:rowOff>
    </xdr:to>
    <xdr:sp>
      <xdr:nvSpPr>
        <xdr:cNvPr id="6" name="CustomShape 1"/>
        <xdr:cNvSpPr/>
      </xdr:nvSpPr>
      <xdr:spPr>
        <a:xfrm flipH="1">
          <a:off x="5831640" y="5639040"/>
          <a:ext cx="360" cy="539640"/>
        </a:xfrm>
        <a:prstGeom prst="straightConnector1">
          <a:avLst/>
        </a:prstGeom>
        <a:noFill/>
        <a:ln w="19080">
          <a:solidFill>
            <a:srgbClr val="000000"/>
          </a:solidFill>
          <a:round/>
          <a:tailEnd len="med" type="arrow" w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oneCell">
    <xdr:from>
      <xdr:col>3</xdr:col>
      <xdr:colOff>35640</xdr:colOff>
      <xdr:row>28</xdr:row>
      <xdr:rowOff>95040</xdr:rowOff>
    </xdr:from>
    <xdr:to>
      <xdr:col>4</xdr:col>
      <xdr:colOff>137160</xdr:colOff>
      <xdr:row>28</xdr:row>
      <xdr:rowOff>95400</xdr:rowOff>
    </xdr:to>
    <xdr:sp>
      <xdr:nvSpPr>
        <xdr:cNvPr id="7" name="CustomShape 1"/>
        <xdr:cNvSpPr/>
      </xdr:nvSpPr>
      <xdr:spPr>
        <a:xfrm flipH="1" flipV="1">
          <a:off x="3583800" y="6467040"/>
          <a:ext cx="858600" cy="360"/>
        </a:xfrm>
        <a:prstGeom prst="straightConnector1">
          <a:avLst/>
        </a:prstGeom>
        <a:noFill/>
        <a:ln w="19080">
          <a:solidFill>
            <a:srgbClr val="000000"/>
          </a:solidFill>
          <a:round/>
          <a:tailEnd len="med" type="arrow" w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oneCell">
    <xdr:from>
      <xdr:col>4</xdr:col>
      <xdr:colOff>264960</xdr:colOff>
      <xdr:row>28</xdr:row>
      <xdr:rowOff>95040</xdr:rowOff>
    </xdr:from>
    <xdr:to>
      <xdr:col>6</xdr:col>
      <xdr:colOff>29160</xdr:colOff>
      <xdr:row>28</xdr:row>
      <xdr:rowOff>95400</xdr:rowOff>
    </xdr:to>
    <xdr:sp>
      <xdr:nvSpPr>
        <xdr:cNvPr id="8" name="CustomShape 1"/>
        <xdr:cNvSpPr/>
      </xdr:nvSpPr>
      <xdr:spPr>
        <a:xfrm flipV="1">
          <a:off x="4570200" y="6467040"/>
          <a:ext cx="883440" cy="360"/>
        </a:xfrm>
        <a:prstGeom prst="straightConnector1">
          <a:avLst/>
        </a:prstGeom>
        <a:noFill/>
        <a:ln w="19080">
          <a:solidFill>
            <a:srgbClr val="000000"/>
          </a:solidFill>
          <a:round/>
          <a:tailEnd len="med" type="arrow" w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oneCell">
    <xdr:from>
      <xdr:col>3</xdr:col>
      <xdr:colOff>36360</xdr:colOff>
      <xdr:row>25</xdr:row>
      <xdr:rowOff>371880</xdr:rowOff>
    </xdr:from>
    <xdr:to>
      <xdr:col>3</xdr:col>
      <xdr:colOff>526680</xdr:colOff>
      <xdr:row>25</xdr:row>
      <xdr:rowOff>371880</xdr:rowOff>
    </xdr:to>
    <xdr:sp>
      <xdr:nvSpPr>
        <xdr:cNvPr id="9" name="Line 1"/>
        <xdr:cNvSpPr/>
      </xdr:nvSpPr>
      <xdr:spPr>
        <a:xfrm>
          <a:off x="3584520" y="5553360"/>
          <a:ext cx="490320" cy="0"/>
        </a:xfrm>
        <a:prstGeom prst="line">
          <a:avLst/>
        </a:prstGeom>
        <a:ln>
          <a:solidFill>
            <a:schemeClr val="tx1"/>
          </a:solidFill>
          <a:custDash>
            <a:ds d="400000" sp="100000"/>
          </a:custDash>
          <a:round/>
        </a:ln>
      </xdr:spPr>
    </xdr:sp>
    <xdr:clientData/>
  </xdr:twoCellAnchor>
  <xdr:twoCellAnchor editAs="oneCell">
    <xdr:from>
      <xdr:col>5</xdr:col>
      <xdr:colOff>264960</xdr:colOff>
      <xdr:row>25</xdr:row>
      <xdr:rowOff>390960</xdr:rowOff>
    </xdr:from>
    <xdr:to>
      <xdr:col>6</xdr:col>
      <xdr:colOff>350640</xdr:colOff>
      <xdr:row>25</xdr:row>
      <xdr:rowOff>390960</xdr:rowOff>
    </xdr:to>
    <xdr:sp>
      <xdr:nvSpPr>
        <xdr:cNvPr id="10" name="Line 1"/>
        <xdr:cNvSpPr/>
      </xdr:nvSpPr>
      <xdr:spPr>
        <a:xfrm>
          <a:off x="4932720" y="5572440"/>
          <a:ext cx="842400" cy="0"/>
        </a:xfrm>
        <a:prstGeom prst="line">
          <a:avLst/>
        </a:prstGeom>
        <a:ln>
          <a:solidFill>
            <a:schemeClr val="tx1"/>
          </a:solidFill>
          <a:custDash>
            <a:ds d="400000" sp="100000"/>
          </a:custDash>
          <a:round/>
        </a:ln>
      </xdr:spPr>
    </xdr:sp>
    <xdr:clientData/>
  </xdr:twoCellAnchor>
  <xdr:twoCellAnchor editAs="oneCell">
    <xdr:from>
      <xdr:col>6</xdr:col>
      <xdr:colOff>483840</xdr:colOff>
      <xdr:row>25</xdr:row>
      <xdr:rowOff>390960</xdr:rowOff>
    </xdr:from>
    <xdr:to>
      <xdr:col>7</xdr:col>
      <xdr:colOff>46080</xdr:colOff>
      <xdr:row>25</xdr:row>
      <xdr:rowOff>390960</xdr:rowOff>
    </xdr:to>
    <xdr:sp>
      <xdr:nvSpPr>
        <xdr:cNvPr id="11" name="Line 1"/>
        <xdr:cNvSpPr/>
      </xdr:nvSpPr>
      <xdr:spPr>
        <a:xfrm>
          <a:off x="5908320" y="5572440"/>
          <a:ext cx="319320" cy="0"/>
        </a:xfrm>
        <a:prstGeom prst="line">
          <a:avLst/>
        </a:prstGeom>
        <a:ln>
          <a:solidFill>
            <a:schemeClr val="tx1"/>
          </a:solidFill>
          <a:custDash>
            <a:ds d="400000" sp="100000"/>
          </a:custDash>
          <a:round/>
        </a:ln>
      </xdr:spPr>
    </xdr:sp>
    <xdr:clientData/>
  </xdr:twoCellAnchor>
</xdr:wsDr>
</file>

<file path=xl/worksheets/_rels/sheet1.xml.rels><?xml version="1.0" encoding="UTF-8" standalone="no"?>
<Relationships xmlns="http://schemas.openxmlformats.org/package/2006/relationships">
<Relationship Id="rId1" Target="../comments1.xml" Type="http://schemas.openxmlformats.org/officeDocument/2006/relationships/comments"/>
<Relationship Id="rId2" Target="../drawings/drawing1.xml" Type="http://schemas.openxmlformats.org/officeDocument/2006/relationships/drawing"/>
<Relationship Id="rId3" Target="../drawings/vmlDrawing1.vml" Type="http://schemas.openxmlformats.org/officeDocument/2006/relationships/vmlDrawing"/>
</Relationships>

</file>

<file path=xl/worksheets/_rels/sheet2.xml.rels><?xml version="1.0" encoding="UTF-8" standalone="no"?>
<Relationships xmlns="http://schemas.openxmlformats.org/package/2006/relationships">
<Relationship Id="rId1" Target="../comments2.xml" Type="http://schemas.openxmlformats.org/officeDocument/2006/relationships/comments"/>
<Relationship Id="rId2" Target="../drawings/drawing2.xml" Type="http://schemas.openxmlformats.org/officeDocument/2006/relationships/drawing"/>
<Relationship Id="rId3" Target="../drawings/vmlDrawing2.vml" Type="http://schemas.openxmlformats.org/officeDocument/2006/relationships/vmlDrawing"/>
</Relationships>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L21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10.7295918367347" collapsed="true"/>
    <col min="2" max="2" hidden="false" style="0" width="34.2857142857143" collapsed="true"/>
    <col min="3" max="6" hidden="false" style="0" width="10.7295918367347" collapsed="true"/>
    <col min="7" max="7" hidden="false" style="1" width="11.4183673469388" collapsed="true"/>
    <col min="8" max="8" hidden="false" style="0" width="11.9948979591837" collapsed="true"/>
    <col min="9" max="1025" hidden="false" style="0" width="10.7295918367347" collapsed="true"/>
  </cols>
  <sheetData>
    <row r="1" customFormat="false" ht="15" hidden="false" customHeight="false" outlineLevel="0" collapsed="false">
      <c r="G1" s="0"/>
      <c r="H1"/>
    </row>
    <row r="3" customFormat="false" ht="32.25" hidden="false" customHeight="true" outlineLevel="0" collapsed="false">
      <c r="B3" s="2" t="s">
        <v>0</v>
      </c>
      <c r="C3" s="2"/>
      <c r="D3" s="2"/>
      <c r="E3" s="2"/>
      <c r="F3" s="2"/>
      <c r="G3" s="2"/>
      <c r="H3" s="2"/>
      <c r="I3" s="2"/>
    </row>
    <row r="4" customFormat="false" ht="15.75" hidden="false" customHeight="false" outlineLevel="0" collapsed="false">
      <c r="B4" s="3"/>
      <c r="G4" s="0"/>
    </row>
    <row r="5" customFormat="false" ht="15" hidden="false" customHeight="false" outlineLevel="0" collapsed="false">
      <c r="B5" s="4" t="s">
        <v>1</v>
      </c>
      <c r="C5" s="5"/>
      <c r="D5" s="5"/>
      <c r="E5" s="5"/>
      <c r="F5" s="5"/>
      <c r="G5" s="6"/>
      <c r="H5" s="5"/>
      <c r="I5" s="7"/>
    </row>
    <row r="6" customFormat="false" ht="15" hidden="false" customHeight="false" outlineLevel="0" collapsed="false">
      <c r="B6" s="8"/>
      <c r="C6" s="9"/>
      <c r="D6" s="9"/>
      <c r="E6" s="9"/>
      <c r="F6" s="9"/>
      <c r="G6" s="10"/>
      <c r="H6" s="9"/>
      <c r="I6" s="11"/>
    </row>
    <row r="7" customFormat="false" ht="15" hidden="false" customHeight="false" outlineLevel="0" collapsed="false">
      <c r="B7" s="8" t="s">
        <v>2</v>
      </c>
      <c r="C7" s="9"/>
      <c r="D7" s="9"/>
      <c r="E7" s="9"/>
      <c r="F7" s="9"/>
      <c r="G7" s="10" t="s">
        <v>3</v>
      </c>
      <c r="H7" s="12" t="n">
        <v>14</v>
      </c>
      <c r="I7" s="11" t="s">
        <v>4</v>
      </c>
      <c r="L7" s="13"/>
    </row>
    <row r="8" customFormat="false" ht="18" hidden="false" customHeight="false" outlineLevel="0" collapsed="false">
      <c r="B8" s="8" t="s">
        <v>5</v>
      </c>
      <c r="C8" s="9"/>
      <c r="D8" s="9"/>
      <c r="E8" s="9"/>
      <c r="F8" s="9"/>
      <c r="G8" s="10" t="s">
        <v>6</v>
      </c>
      <c r="H8" s="12" t="n">
        <v>5292.2</v>
      </c>
      <c r="I8" s="11" t="s">
        <v>7</v>
      </c>
      <c r="L8" s="13"/>
    </row>
    <row r="9" customFormat="false" ht="18" hidden="false" customHeight="false" outlineLevel="0" collapsed="false">
      <c r="B9" s="8" t="s">
        <v>8</v>
      </c>
      <c r="C9" s="9"/>
      <c r="D9" s="9"/>
      <c r="E9" s="9"/>
      <c r="F9" s="9"/>
      <c r="G9" s="10" t="s">
        <v>9</v>
      </c>
      <c r="H9" s="12" t="n">
        <v>20000</v>
      </c>
      <c r="I9" s="11" t="s">
        <v>10</v>
      </c>
      <c r="L9" s="13"/>
    </row>
    <row r="10" customFormat="false" ht="18" hidden="false" customHeight="false" outlineLevel="0" collapsed="false">
      <c r="B10" s="8" t="s">
        <v>11</v>
      </c>
      <c r="C10" s="9"/>
      <c r="D10" s="9"/>
      <c r="E10" s="9"/>
      <c r="F10" s="9"/>
      <c r="G10" s="10" t="s">
        <v>12</v>
      </c>
      <c r="H10" s="12" t="n">
        <v>2</v>
      </c>
      <c r="I10" s="11" t="s">
        <v>4</v>
      </c>
      <c r="L10" s="13"/>
    </row>
    <row r="11" customFormat="false" ht="18" hidden="false" customHeight="false" outlineLevel="0" collapsed="false">
      <c r="B11" s="8" t="s">
        <v>13</v>
      </c>
      <c r="C11" s="9"/>
      <c r="D11" s="9"/>
      <c r="E11" s="9"/>
      <c r="F11" s="9"/>
      <c r="G11" s="10" t="s">
        <v>14</v>
      </c>
      <c r="H11" s="12" t="n">
        <v>20000</v>
      </c>
      <c r="I11" s="11" t="s">
        <v>10</v>
      </c>
    </row>
    <row r="12" customFormat="false" ht="18.75" hidden="false" customHeight="false" outlineLevel="0" collapsed="false">
      <c r="B12" s="14" t="s">
        <v>15</v>
      </c>
      <c r="C12" s="15"/>
      <c r="D12" s="15"/>
      <c r="E12" s="15"/>
      <c r="F12" s="15"/>
      <c r="G12" s="16" t="s">
        <v>16</v>
      </c>
      <c r="H12" s="12" t="n">
        <v>6.5</v>
      </c>
      <c r="I12" s="17" t="s">
        <v>4</v>
      </c>
    </row>
    <row r="13" customFormat="false" ht="15" hidden="false" customHeight="false" outlineLevel="0" collapsed="false">
      <c r="G13" s="0"/>
    </row>
    <row r="14" customFormat="false" ht="15" hidden="false" customHeight="false" outlineLevel="0" collapsed="false">
      <c r="B14" s="0" t="s">
        <v>17</v>
      </c>
      <c r="G14" s="0"/>
    </row>
    <row r="15" customFormat="false" ht="15.75" hidden="false" customHeight="false" outlineLevel="0" collapsed="false">
      <c r="G15" s="0"/>
    </row>
    <row r="16" customFormat="false" ht="18" hidden="false" customHeight="false" outlineLevel="0" collapsed="false">
      <c r="B16" s="18" t="s">
        <v>18</v>
      </c>
      <c r="C16" s="5"/>
      <c r="D16" s="5"/>
      <c r="E16" s="5"/>
      <c r="F16" s="5"/>
      <c r="G16" s="6" t="s">
        <v>19</v>
      </c>
      <c r="H16" s="19" t="n">
        <f aca="false">MAX(Momente!I5:I75)</f>
        <v>219092.666857143</v>
      </c>
      <c r="I16" s="7" t="s">
        <v>20</v>
      </c>
    </row>
    <row r="17" customFormat="false" ht="18" hidden="false" customHeight="false" outlineLevel="0" collapsed="false">
      <c r="B17" s="8" t="s">
        <v>21</v>
      </c>
      <c r="C17" s="9"/>
      <c r="D17" s="9"/>
      <c r="E17" s="9"/>
      <c r="F17" s="9"/>
      <c r="G17" s="20" t="s">
        <v>22</v>
      </c>
      <c r="H17" s="21" t="n">
        <f aca="false">(H16/'Eingabe QS'!I17)*('Eingabe QS'!I7/2)</f>
        <v>135.875465597272</v>
      </c>
      <c r="I17" s="11" t="s">
        <v>23</v>
      </c>
    </row>
    <row r="18" customFormat="false" ht="18.75" hidden="false" customHeight="false" outlineLevel="0" collapsed="false">
      <c r="B18" s="14" t="s">
        <v>24</v>
      </c>
      <c r="C18" s="15"/>
      <c r="D18" s="15"/>
      <c r="E18" s="15"/>
      <c r="F18" s="15"/>
      <c r="G18" s="16" t="s">
        <v>25</v>
      </c>
      <c r="H18" s="22" t="n">
        <f aca="false">VLOOKUP(H16,Momente!I5:J75,2,0)</f>
        <v>6.6</v>
      </c>
      <c r="I18" s="17" t="s">
        <v>4</v>
      </c>
    </row>
    <row r="21" customFormat="false" ht="15" hidden="false" customHeight="false" outlineLevel="0" collapsed="false">
      <c r="B21" s="0" t="s">
        <v>26</v>
      </c>
    </row>
  </sheetData>
  <sheetProtection sheet="false"/>
  <mergeCells count="1">
    <mergeCell ref="B3:I3"/>
  </mergeCells>
  <dataValidations count="4">
    <dataValidation allowBlank="true" operator="between" showDropDown="false" showErrorMessage="true" showInputMessage="true" sqref="H7" type="list">
      <formula1>Gesamtlänge</formula1>
      <formula2>0</formula2>
    </dataValidation>
    <dataValidation allowBlank="true" operator="greaterThanOrEqual" showDropDown="false" showErrorMessage="true" showInputMessage="true" sqref="H9 H11" type="decimal">
      <formula1>0</formula1>
      <formula2>0</formula2>
    </dataValidation>
    <dataValidation allowBlank="true" operator="between" showDropDown="false" showErrorMessage="true" showInputMessage="true" sqref="H10" type="decimal">
      <formula1>0</formula1>
      <formula2>H7</formula2>
    </dataValidation>
    <dataValidation allowBlank="true" operator="between" showDropDown="false" showErrorMessage="true" showInputMessage="true" sqref="H12" type="decimal">
      <formula1>0</formula1>
      <formula2>H7</formula2>
    </dataValidation>
  </dataValidation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J3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10.7295918367347" collapsed="true"/>
    <col min="2" max="2" hidden="false" style="0" width="33.8571428571429" collapsed="true"/>
    <col min="3" max="3" hidden="false" style="0" width="5.70408163265306" collapsed="true"/>
    <col min="4" max="4" hidden="false" style="0" width="10.7295918367347" collapsed="true"/>
    <col min="5" max="5" hidden="false" style="0" width="5.13775510204082" collapsed="true"/>
    <col min="6" max="7" hidden="false" style="0" width="10.7295918367347" collapsed="true"/>
    <col min="8" max="8" hidden="false" style="1" width="4.13775510204082" collapsed="true"/>
    <col min="9" max="9" hidden="false" style="0" width="17.4234693877551" collapsed="true"/>
    <col min="10" max="1025" hidden="false" style="0" width="10.7295918367347" collapsed="true"/>
  </cols>
  <sheetData>
    <row r="1" customFormat="false" ht="15" hidden="false" customHeight="false" outlineLevel="0" collapsed="false">
      <c r="H1" s="0"/>
      <c r="I1"/>
    </row>
    <row r="3" customFormat="false" ht="30.75" hidden="false" customHeight="true" outlineLevel="0" collapsed="false">
      <c r="B3" s="2" t="s">
        <v>27</v>
      </c>
      <c r="C3" s="2"/>
      <c r="D3" s="2"/>
      <c r="E3" s="2"/>
      <c r="F3" s="2"/>
      <c r="G3" s="2"/>
      <c r="H3" s="2"/>
      <c r="I3" s="2"/>
      <c r="J3" s="2"/>
    </row>
    <row r="4" customFormat="false" ht="15.75" hidden="false" customHeight="false" outlineLevel="0" collapsed="false">
      <c r="B4" s="9"/>
      <c r="C4" s="9"/>
      <c r="H4" s="0"/>
    </row>
    <row r="5" customFormat="false" ht="15" hidden="false" customHeight="false" outlineLevel="0" collapsed="false">
      <c r="B5" s="4" t="s">
        <v>1</v>
      </c>
      <c r="C5" s="23"/>
      <c r="D5" s="5"/>
      <c r="E5" s="5"/>
      <c r="F5" s="5"/>
      <c r="G5" s="5"/>
      <c r="H5" s="6"/>
      <c r="I5" s="5"/>
      <c r="J5" s="7"/>
    </row>
    <row r="6" customFormat="false" ht="15" hidden="false" customHeight="false" outlineLevel="0" collapsed="false">
      <c r="B6" s="8"/>
      <c r="C6" s="9"/>
      <c r="D6" s="9"/>
      <c r="E6" s="9"/>
      <c r="F6" s="9"/>
      <c r="G6" s="9"/>
      <c r="H6" s="10"/>
      <c r="I6" s="9"/>
      <c r="J6" s="11"/>
    </row>
    <row r="7" customFormat="false" ht="15" hidden="false" customHeight="false" outlineLevel="0" collapsed="false">
      <c r="B7" s="8" t="s">
        <v>28</v>
      </c>
      <c r="C7" s="9"/>
      <c r="D7" s="9"/>
      <c r="E7" s="9"/>
      <c r="F7" s="9"/>
      <c r="G7" s="9"/>
      <c r="H7" s="10" t="s">
        <v>29</v>
      </c>
      <c r="I7" s="12" t="n">
        <v>30</v>
      </c>
      <c r="J7" s="11" t="s">
        <v>30</v>
      </c>
    </row>
    <row r="8" customFormat="false" ht="18" hidden="false" customHeight="false" outlineLevel="0" collapsed="false">
      <c r="B8" s="8" t="s">
        <v>31</v>
      </c>
      <c r="C8" s="9"/>
      <c r="D8" s="9"/>
      <c r="E8" s="9"/>
      <c r="F8" s="9"/>
      <c r="G8" s="9"/>
      <c r="H8" s="10" t="s">
        <v>32</v>
      </c>
      <c r="I8" s="12" t="n">
        <v>30</v>
      </c>
      <c r="J8" s="11" t="s">
        <v>30</v>
      </c>
    </row>
    <row r="9" customFormat="false" ht="15" hidden="false" customHeight="false" outlineLevel="0" collapsed="false">
      <c r="B9" s="8" t="s">
        <v>33</v>
      </c>
      <c r="C9" s="9"/>
      <c r="D9" s="9"/>
      <c r="E9" s="9"/>
      <c r="F9" s="9"/>
      <c r="G9" s="9"/>
      <c r="H9" s="10" t="s">
        <v>34</v>
      </c>
      <c r="I9" s="12" t="n">
        <v>1.1</v>
      </c>
      <c r="J9" s="11" t="s">
        <v>30</v>
      </c>
    </row>
    <row r="10" customFormat="false" ht="15" hidden="false" customHeight="false" outlineLevel="0" collapsed="false">
      <c r="B10" s="8" t="s">
        <v>35</v>
      </c>
      <c r="C10" s="9"/>
      <c r="D10" s="9"/>
      <c r="E10" s="9"/>
      <c r="F10" s="9"/>
      <c r="G10" s="9"/>
      <c r="H10" s="10" t="s">
        <v>36</v>
      </c>
      <c r="I10" s="12" t="n">
        <v>1.9</v>
      </c>
      <c r="J10" s="11" t="s">
        <v>30</v>
      </c>
    </row>
    <row r="11" customFormat="false" ht="15.75" hidden="false" customHeight="false" outlineLevel="0" collapsed="false">
      <c r="B11" s="14" t="s">
        <v>37</v>
      </c>
      <c r="C11" s="15"/>
      <c r="D11" s="15"/>
      <c r="E11" s="15"/>
      <c r="F11" s="15"/>
      <c r="G11" s="15"/>
      <c r="H11" s="16" t="s">
        <v>38</v>
      </c>
      <c r="I11" s="12" t="n">
        <v>7850</v>
      </c>
      <c r="J11" s="17" t="s">
        <v>39</v>
      </c>
    </row>
    <row r="12" customFormat="false" ht="15" hidden="false" customHeight="false" outlineLevel="0" collapsed="false">
      <c r="B12" s="9"/>
      <c r="C12" s="9"/>
      <c r="D12" s="9"/>
      <c r="E12" s="9"/>
      <c r="F12" s="9"/>
      <c r="G12" s="9"/>
      <c r="H12" s="10"/>
      <c r="I12" s="9"/>
      <c r="J12" s="9"/>
    </row>
    <row r="13" customFormat="false" ht="15" hidden="false" customHeight="false" outlineLevel="0" collapsed="false">
      <c r="B13" s="9"/>
      <c r="C13" s="9"/>
      <c r="D13" s="9"/>
      <c r="E13" s="9"/>
      <c r="F13" s="9"/>
      <c r="G13" s="9"/>
      <c r="H13" s="10"/>
      <c r="I13" s="9"/>
      <c r="J13" s="9"/>
    </row>
    <row r="14" customFormat="false" ht="15" hidden="false" customHeight="false" outlineLevel="0" collapsed="false">
      <c r="B14" s="3" t="s">
        <v>17</v>
      </c>
      <c r="C14" s="3"/>
      <c r="H14" s="0"/>
      <c r="J14" s="9"/>
    </row>
    <row r="15" customFormat="false" ht="15.75" hidden="false" customHeight="false" outlineLevel="0" collapsed="false">
      <c r="H15" s="0"/>
    </row>
    <row r="16" customFormat="false" ht="15" hidden="false" customHeight="false" outlineLevel="0" collapsed="false">
      <c r="B16" s="18" t="s">
        <v>40</v>
      </c>
      <c r="C16" s="5"/>
      <c r="D16" s="5"/>
      <c r="E16" s="5"/>
      <c r="F16" s="5"/>
      <c r="G16" s="5"/>
      <c r="H16" s="6" t="s">
        <v>41</v>
      </c>
      <c r="I16" s="24" t="n">
        <f aca="false">2*I8*I10+(I7-2*I10)*I9</f>
        <v>142.82</v>
      </c>
      <c r="J16" s="7" t="s">
        <v>42</v>
      </c>
    </row>
    <row r="17" customFormat="false" ht="18.75" hidden="false" customHeight="false" outlineLevel="0" collapsed="false">
      <c r="B17" s="8" t="s">
        <v>43</v>
      </c>
      <c r="C17" s="9"/>
      <c r="D17" s="9"/>
      <c r="E17" s="9"/>
      <c r="F17" s="9"/>
      <c r="G17" s="9"/>
      <c r="H17" s="10" t="s">
        <v>44</v>
      </c>
      <c r="I17" s="25" t="n">
        <f aca="false">(I8*I7*I7*I7-(I8-I9)*(I7-2*I10)*(I7-2*I10)*(I7-2*I10))/12</f>
        <v>24186.7800666667</v>
      </c>
      <c r="J17" s="11" t="s">
        <v>45</v>
      </c>
    </row>
    <row r="18" customFormat="false" ht="18.75" hidden="false" customHeight="false" outlineLevel="0" collapsed="false">
      <c r="B18" s="14" t="s">
        <v>46</v>
      </c>
      <c r="C18" s="15"/>
      <c r="D18" s="15"/>
      <c r="E18" s="15"/>
      <c r="F18" s="15"/>
      <c r="G18" s="15"/>
      <c r="H18" s="16" t="s">
        <v>47</v>
      </c>
      <c r="I18" s="26" t="n">
        <f aca="false">((I16/10^4)*I11*10)</f>
        <v>1121.137</v>
      </c>
      <c r="J18" s="17" t="s">
        <v>7</v>
      </c>
    </row>
    <row r="19" customFormat="false" ht="15" hidden="false" customHeight="false" outlineLevel="0" collapsed="false">
      <c r="H19" s="0"/>
    </row>
    <row r="21" customFormat="false" ht="15" hidden="false" customHeight="false" outlineLevel="0" collapsed="false">
      <c r="B21" s="3" t="s">
        <v>48</v>
      </c>
      <c r="C21" s="3"/>
      <c r="H21" s="0"/>
    </row>
    <row r="22" customFormat="false" ht="15.75" hidden="false" customHeight="false" outlineLevel="0" collapsed="false">
      <c r="B22" s="3"/>
      <c r="C22" s="3"/>
      <c r="H22" s="0"/>
    </row>
    <row r="23" customFormat="false" ht="15" hidden="false" customHeight="false" outlineLevel="0" collapsed="false">
      <c r="B23" s="4"/>
      <c r="C23" s="23"/>
      <c r="D23" s="5"/>
      <c r="E23" s="5"/>
      <c r="F23" s="5"/>
      <c r="G23" s="5"/>
      <c r="H23" s="6"/>
      <c r="I23" s="5"/>
      <c r="J23" s="7"/>
    </row>
    <row r="24" customFormat="false" ht="15.75" hidden="false" customHeight="false" outlineLevel="0" collapsed="false">
      <c r="B24" s="8"/>
      <c r="C24" s="9"/>
      <c r="D24" s="9"/>
      <c r="E24" s="9"/>
      <c r="F24" s="9"/>
      <c r="G24" s="9"/>
      <c r="H24" s="10"/>
      <c r="I24" s="9"/>
      <c r="J24" s="11"/>
    </row>
    <row r="25" customFormat="false" ht="18" hidden="false" customHeight="true" outlineLevel="0" collapsed="false">
      <c r="B25" s="8"/>
      <c r="C25" s="9"/>
      <c r="D25" s="27" t="s">
        <v>49</v>
      </c>
      <c r="E25" s="28"/>
      <c r="F25" s="28"/>
      <c r="G25" s="29"/>
      <c r="H25" s="10"/>
      <c r="I25" s="9"/>
      <c r="J25" s="11"/>
    </row>
    <row r="26" customFormat="false" ht="61.5" hidden="false" customHeight="true" outlineLevel="0" collapsed="false">
      <c r="B26" s="30"/>
      <c r="C26" s="31" t="s">
        <v>50</v>
      </c>
      <c r="D26" s="32"/>
      <c r="E26" s="33" t="s">
        <v>51</v>
      </c>
      <c r="F26" s="28"/>
      <c r="G26" s="34" t="s">
        <v>52</v>
      </c>
      <c r="H26" s="35" t="s">
        <v>50</v>
      </c>
      <c r="I26" s="9"/>
      <c r="J26" s="11"/>
    </row>
    <row r="27" customFormat="false" ht="16.5" hidden="false" customHeight="false" outlineLevel="0" collapsed="false">
      <c r="B27" s="8"/>
      <c r="C27" s="9"/>
      <c r="D27" s="36"/>
      <c r="E27" s="37"/>
      <c r="F27" s="38"/>
      <c r="G27" s="9"/>
      <c r="H27" s="10"/>
      <c r="I27" s="9"/>
      <c r="J27" s="11"/>
    </row>
    <row r="28" customFormat="false" ht="15.75" hidden="false" customHeight="false" outlineLevel="0" collapsed="false">
      <c r="B28" s="8"/>
      <c r="C28" s="9"/>
      <c r="D28" s="28"/>
      <c r="E28" s="9"/>
      <c r="F28" s="28"/>
      <c r="G28" s="9"/>
      <c r="H28" s="10"/>
      <c r="I28" s="9"/>
      <c r="J28" s="11"/>
    </row>
    <row r="29" customFormat="false" ht="15" hidden="false" customHeight="false" outlineLevel="0" collapsed="false">
      <c r="B29" s="8"/>
      <c r="C29" s="9"/>
      <c r="D29" s="9"/>
      <c r="E29" s="39" t="s">
        <v>53</v>
      </c>
      <c r="F29" s="9"/>
      <c r="G29" s="9"/>
      <c r="H29" s="10"/>
      <c r="I29" s="9"/>
      <c r="J29" s="11"/>
    </row>
    <row r="30" customFormat="false" ht="15" hidden="false" customHeight="false" outlineLevel="0" collapsed="false">
      <c r="B30" s="8"/>
      <c r="C30" s="9"/>
      <c r="D30" s="9"/>
      <c r="E30" s="9"/>
      <c r="F30" s="9"/>
      <c r="G30" s="9"/>
      <c r="H30" s="10"/>
      <c r="I30" s="9"/>
      <c r="J30" s="11"/>
    </row>
    <row r="31" customFormat="false" ht="15.75" hidden="false" customHeight="false" outlineLevel="0" collapsed="false">
      <c r="B31" s="14"/>
      <c r="C31" s="15"/>
      <c r="D31" s="15"/>
      <c r="E31" s="15"/>
      <c r="F31" s="15"/>
      <c r="G31" s="15"/>
      <c r="H31" s="16"/>
      <c r="I31" s="15"/>
      <c r="J31" s="17"/>
    </row>
  </sheetData>
  <sheetProtection sheet="false"/>
  <mergeCells count="1">
    <mergeCell ref="B3:J3"/>
  </mergeCells>
  <conditionalFormatting sqref="I9">
    <cfRule type="cellIs" priority="2" operator="greaterThan" aboveAverage="0" equalAverage="0" bottom="0" percent="0" rank="0" text="" dxfId="0">
      <formula>$I$8</formula>
    </cfRule>
  </conditionalFormatting>
  <conditionalFormatting sqref="I10">
    <cfRule type="cellIs" priority="3" operator="greaterThan" aboveAverage="0" equalAverage="0" bottom="0" percent="0" rank="0" text="" dxfId="1">
      <formula>$I$7/2</formula>
    </cfRule>
  </conditionalFormatting>
  <dataValidations count="3">
    <dataValidation allowBlank="true" operator="greaterThan" showDropDown="false" showErrorMessage="true" showInputMessage="true" sqref="I7:I8 I11" type="decimal">
      <formula1>0</formula1>
      <formula2>0</formula2>
    </dataValidation>
    <dataValidation allowBlank="true" operator="between" showDropDown="false" showErrorMessage="true" showInputMessage="true" sqref="I9" type="decimal">
      <formula1>0</formula1>
      <formula2>I8</formula2>
    </dataValidation>
    <dataValidation allowBlank="true" operator="between" showDropDown="false" showErrorMessage="true" showInputMessage="true" sqref="I10" type="decimal">
      <formula1>0</formula1>
      <formula2>I7/2</formula2>
    </dataValidation>
  </dataValidation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3:J75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025" hidden="false" style="0" width="10.7295918367347" collapsed="true"/>
  </cols>
  <sheetData>
    <row r="3" s="40" customFormat="true" ht="18" hidden="false" customHeight="false" outlineLevel="0" collapsed="false">
      <c r="B3" s="41" t="s">
        <v>54</v>
      </c>
      <c r="C3" s="41" t="s">
        <v>55</v>
      </c>
      <c r="D3" s="41" t="s">
        <v>56</v>
      </c>
      <c r="E3"/>
      <c r="F3" s="41" t="s">
        <v>57</v>
      </c>
      <c r="G3" s="41" t="s">
        <v>58</v>
      </c>
      <c r="H3" s="41" t="s">
        <v>59</v>
      </c>
      <c r="I3" s="41" t="s">
        <v>60</v>
      </c>
      <c r="J3" s="41" t="s">
        <v>54</v>
      </c>
    </row>
    <row r="4" s="40" customFormat="true" ht="15" hidden="false" customHeight="false" outlineLevel="0" collapsed="false">
      <c r="B4" s="41" t="s">
        <v>4</v>
      </c>
      <c r="C4" s="41" t="s">
        <v>4</v>
      </c>
      <c r="D4" s="41" t="s">
        <v>4</v>
      </c>
      <c r="F4" s="41" t="s">
        <v>20</v>
      </c>
      <c r="G4" s="41" t="s">
        <v>20</v>
      </c>
      <c r="H4" s="41" t="s">
        <v>20</v>
      </c>
      <c r="I4" s="41" t="s">
        <v>20</v>
      </c>
      <c r="J4" s="41" t="s">
        <v>4</v>
      </c>
    </row>
    <row r="5" customFormat="false" ht="15" hidden="false" customHeight="false" outlineLevel="0" collapsed="false">
      <c r="B5" s="13" t="n">
        <v>0</v>
      </c>
      <c r="C5" s="13" t="n">
        <f aca="false">B5/Ergebnisse!$H$7</f>
        <v>0</v>
      </c>
      <c r="D5" s="13" t="n">
        <f aca="false">(Ergebnisse!$H$7-Momente!B5)/Ergebnisse!$H$7</f>
        <v>1</v>
      </c>
      <c r="F5" s="13" t="n">
        <f aca="false">((C5*D5)/2)*Ergebnisse!$H$8*Ergebnisse!$H$7*Ergebnisse!$H$7</f>
        <v>0</v>
      </c>
      <c r="G5" s="13" t="n">
        <f aca="false">IF(B5&gt;Ergebnisse!$H$10,D5*Ergebnisse!$H$10*Ergebnisse!$H$9,C5*(Ergebnisse!$H$7-Ergebnisse!$H$10)*Ergebnisse!$H$9)</f>
        <v>0</v>
      </c>
      <c r="H5" s="13" t="n">
        <f aca="false">IF(B5&gt;Ergebnisse!$H$12,Momente!D5*Ergebnisse!$H$12*Ergebnisse!$H$11,Momente!C5*(Ergebnisse!$H$7-Ergebnisse!$H$12)*Ergebnisse!$H$11)</f>
        <v>0</v>
      </c>
      <c r="I5" s="13" t="n">
        <f aca="false">SUM(F5:H5)</f>
        <v>0</v>
      </c>
      <c r="J5" s="13" t="n">
        <v>0</v>
      </c>
    </row>
    <row r="6" customFormat="false" ht="15" hidden="false" customHeight="false" outlineLevel="0" collapsed="false">
      <c r="B6" s="13" t="n">
        <f aca="false">Ergebnisse!$H$7/70</f>
        <v>0.2</v>
      </c>
      <c r="C6" s="13" t="n">
        <f aca="false">B6/Ergebnisse!$H$7</f>
        <v>0.0142857142857143</v>
      </c>
      <c r="D6" s="13" t="n">
        <f aca="false">(Ergebnisse!$H$7-Momente!B6)/Ergebnisse!$H$7</f>
        <v>0.985714285714286</v>
      </c>
      <c r="F6" s="13" t="n">
        <f aca="false">((C6*D6)/2)*Ergebnisse!$H$8*Ergebnisse!$H$7*Ergebnisse!$H$7</f>
        <v>7303.236</v>
      </c>
      <c r="G6" s="13" t="n">
        <f aca="false">IF(B6&gt;Ergebnisse!$H$10,D6*Ergebnisse!$H$10*Ergebnisse!$H$9,C6*(Ergebnisse!$H$7-Ergebnisse!$H$10)*Ergebnisse!$H$9)</f>
        <v>3428.57142857143</v>
      </c>
      <c r="H6" s="13" t="n">
        <f aca="false">IF(B6&gt;Ergebnisse!$H$12,Momente!D6*Ergebnisse!$H$12*Ergebnisse!$H$11,Momente!C6*(Ergebnisse!$H$7-Ergebnisse!$H$12)*Ergebnisse!$H$11)</f>
        <v>2142.85714285714</v>
      </c>
      <c r="I6" s="13" t="n">
        <f aca="false">SUM(F6:H6)</f>
        <v>12874.6645714286</v>
      </c>
      <c r="J6" s="13" t="n">
        <f aca="false">Ergebnisse!$H$7/70</f>
        <v>0.2</v>
      </c>
    </row>
    <row r="7" customFormat="false" ht="15" hidden="false" customHeight="false" outlineLevel="0" collapsed="false">
      <c r="B7" s="13" t="n">
        <f aca="false">Ergebnisse!$H$7/70+B6</f>
        <v>0.4</v>
      </c>
      <c r="C7" s="13" t="n">
        <f aca="false">B7/Ergebnisse!$H$7</f>
        <v>0.0285714285714286</v>
      </c>
      <c r="D7" s="13" t="n">
        <f aca="false">(Ergebnisse!$H$7-Momente!B7)/Ergebnisse!$H$7</f>
        <v>0.971428571428571</v>
      </c>
      <c r="F7" s="13" t="n">
        <f aca="false">((C7*D7)/2)*Ergebnisse!$H$8*Ergebnisse!$H$7*Ergebnisse!$H$7</f>
        <v>14394.784</v>
      </c>
      <c r="G7" s="13" t="n">
        <f aca="false">IF(B7&gt;Ergebnisse!$H$10,D7*Ergebnisse!$H$10*Ergebnisse!$H$9,C7*(Ergebnisse!$H$7-Ergebnisse!$H$10)*Ergebnisse!$H$9)</f>
        <v>6857.14285714286</v>
      </c>
      <c r="H7" s="13" t="n">
        <f aca="false">IF(B7&gt;Ergebnisse!$H$12,Momente!D7*Ergebnisse!$H$12*Ergebnisse!$H$11,Momente!C7*(Ergebnisse!$H$7-Ergebnisse!$H$12)*Ergebnisse!$H$11)</f>
        <v>4285.71428571429</v>
      </c>
      <c r="I7" s="13" t="n">
        <f aca="false">SUM(F7:H7)</f>
        <v>25537.6411428571</v>
      </c>
      <c r="J7" s="13" t="n">
        <f aca="false">Ergebnisse!$H$7/70+J6</f>
        <v>0.4</v>
      </c>
    </row>
    <row r="8" customFormat="false" ht="15" hidden="false" customHeight="false" outlineLevel="0" collapsed="false">
      <c r="B8" s="13" t="n">
        <f aca="false">Ergebnisse!$H$7/70+B7</f>
        <v>0.6</v>
      </c>
      <c r="C8" s="13" t="n">
        <f aca="false">B8/Ergebnisse!$H$7</f>
        <v>0.0428571428571429</v>
      </c>
      <c r="D8" s="13" t="n">
        <f aca="false">(Ergebnisse!$H$7-Momente!B8)/Ergebnisse!$H$7</f>
        <v>0.957142857142857</v>
      </c>
      <c r="F8" s="13" t="n">
        <f aca="false">((C8*D8)/2)*Ergebnisse!$H$8*Ergebnisse!$H$7*Ergebnisse!$H$7</f>
        <v>21274.644</v>
      </c>
      <c r="G8" s="13" t="n">
        <f aca="false">IF(B8&gt;Ergebnisse!$H$10,D8*Ergebnisse!$H$10*Ergebnisse!$H$9,C8*(Ergebnisse!$H$7-Ergebnisse!$H$10)*Ergebnisse!$H$9)</f>
        <v>10285.7142857143</v>
      </c>
      <c r="H8" s="13" t="n">
        <f aca="false">IF(B8&gt;Ergebnisse!$H$12,Momente!D8*Ergebnisse!$H$12*Ergebnisse!$H$11,Momente!C8*(Ergebnisse!$H$7-Ergebnisse!$H$12)*Ergebnisse!$H$11)</f>
        <v>6428.57142857143</v>
      </c>
      <c r="I8" s="13" t="n">
        <f aca="false">SUM(F8:H8)</f>
        <v>37988.9297142857</v>
      </c>
      <c r="J8" s="13" t="n">
        <f aca="false">Ergebnisse!$H$7/70+J7</f>
        <v>0.6</v>
      </c>
    </row>
    <row r="9" customFormat="false" ht="15" hidden="false" customHeight="false" outlineLevel="0" collapsed="false">
      <c r="B9" s="13" t="n">
        <f aca="false">Ergebnisse!$H$7/70+B8</f>
        <v>0.8</v>
      </c>
      <c r="C9" s="13" t="n">
        <f aca="false">B9/Ergebnisse!$H$7</f>
        <v>0.0571428571428571</v>
      </c>
      <c r="D9" s="13" t="n">
        <f aca="false">(Ergebnisse!$H$7-Momente!B9)/Ergebnisse!$H$7</f>
        <v>0.942857142857143</v>
      </c>
      <c r="F9" s="13" t="n">
        <f aca="false">((C9*D9)/2)*Ergebnisse!$H$8*Ergebnisse!$H$7*Ergebnisse!$H$7</f>
        <v>27942.816</v>
      </c>
      <c r="G9" s="13" t="n">
        <f aca="false">IF(B9&gt;Ergebnisse!$H$10,D9*Ergebnisse!$H$10*Ergebnisse!$H$9,C9*(Ergebnisse!$H$7-Ergebnisse!$H$10)*Ergebnisse!$H$9)</f>
        <v>13714.2857142857</v>
      </c>
      <c r="H9" s="13" t="n">
        <f aca="false">IF(B9&gt;Ergebnisse!$H$12,Momente!D9*Ergebnisse!$H$12*Ergebnisse!$H$11,Momente!C9*(Ergebnisse!$H$7-Ergebnisse!$H$12)*Ergebnisse!$H$11)</f>
        <v>8571.42857142857</v>
      </c>
      <c r="I9" s="13" t="n">
        <f aca="false">SUM(F9:H9)</f>
        <v>50228.5302857143</v>
      </c>
      <c r="J9" s="13" t="n">
        <f aca="false">Ergebnisse!$H$7/70+J8</f>
        <v>0.8</v>
      </c>
    </row>
    <row r="10" customFormat="false" ht="15" hidden="false" customHeight="false" outlineLevel="0" collapsed="false">
      <c r="B10" s="13" t="n">
        <f aca="false">Ergebnisse!$H$7/70+B9</f>
        <v>1</v>
      </c>
      <c r="C10" s="13" t="n">
        <f aca="false">B10/Ergebnisse!$H$7</f>
        <v>0.0714285714285714</v>
      </c>
      <c r="D10" s="13" t="n">
        <f aca="false">(Ergebnisse!$H$7-Momente!B10)/Ergebnisse!$H$7</f>
        <v>0.928571428571429</v>
      </c>
      <c r="F10" s="13" t="n">
        <f aca="false">((C10*D10)/2)*Ergebnisse!$H$8*Ergebnisse!$H$7*Ergebnisse!$H$7</f>
        <v>34399.3</v>
      </c>
      <c r="G10" s="13" t="n">
        <f aca="false">IF(B10&gt;Ergebnisse!$H$10,D10*Ergebnisse!$H$10*Ergebnisse!$H$9,C10*(Ergebnisse!$H$7-Ergebnisse!$H$10)*Ergebnisse!$H$9)</f>
        <v>17142.8571428571</v>
      </c>
      <c r="H10" s="13" t="n">
        <f aca="false">IF(B10&gt;Ergebnisse!$H$12,Momente!D10*Ergebnisse!$H$12*Ergebnisse!$H$11,Momente!C10*(Ergebnisse!$H$7-Ergebnisse!$H$12)*Ergebnisse!$H$11)</f>
        <v>10714.2857142857</v>
      </c>
      <c r="I10" s="13" t="n">
        <f aca="false">SUM(F10:H10)</f>
        <v>62256.4428571429</v>
      </c>
      <c r="J10" s="13" t="n">
        <f aca="false">Ergebnisse!$H$7/70+J9</f>
        <v>1</v>
      </c>
    </row>
    <row r="11" customFormat="false" ht="15" hidden="false" customHeight="false" outlineLevel="0" collapsed="false">
      <c r="B11" s="13" t="n">
        <f aca="false">Ergebnisse!$H$7/70+B10</f>
        <v>1.2</v>
      </c>
      <c r="C11" s="13" t="n">
        <f aca="false">B11/Ergebnisse!$H$7</f>
        <v>0.0857142857142857</v>
      </c>
      <c r="D11" s="13" t="n">
        <f aca="false">(Ergebnisse!$H$7-Momente!B11)/Ergebnisse!$H$7</f>
        <v>0.914285714285714</v>
      </c>
      <c r="F11" s="13" t="n">
        <f aca="false">((C11*D11)/2)*Ergebnisse!$H$8*Ergebnisse!$H$7*Ergebnisse!$H$7</f>
        <v>40644.096</v>
      </c>
      <c r="G11" s="13" t="n">
        <f aca="false">IF(B11&gt;Ergebnisse!$H$10,D11*Ergebnisse!$H$10*Ergebnisse!$H$9,C11*(Ergebnisse!$H$7-Ergebnisse!$H$10)*Ergebnisse!$H$9)</f>
        <v>20571.4285714286</v>
      </c>
      <c r="H11" s="13" t="n">
        <f aca="false">IF(B11&gt;Ergebnisse!$H$12,Momente!D11*Ergebnisse!$H$12*Ergebnisse!$H$11,Momente!C11*(Ergebnisse!$H$7-Ergebnisse!$H$12)*Ergebnisse!$H$11)</f>
        <v>12857.1428571429</v>
      </c>
      <c r="I11" s="13" t="n">
        <f aca="false">SUM(F11:H11)</f>
        <v>74072.6674285714</v>
      </c>
      <c r="J11" s="13" t="n">
        <f aca="false">Ergebnisse!$H$7/70+J10</f>
        <v>1.2</v>
      </c>
    </row>
    <row r="12" customFormat="false" ht="15" hidden="false" customHeight="false" outlineLevel="0" collapsed="false">
      <c r="B12" s="13" t="n">
        <f aca="false">Ergebnisse!$H$7/70+B11</f>
        <v>1.4</v>
      </c>
      <c r="C12" s="13" t="n">
        <f aca="false">B12/Ergebnisse!$H$7</f>
        <v>0.1</v>
      </c>
      <c r="D12" s="13" t="n">
        <f aca="false">(Ergebnisse!$H$7-Momente!B12)/Ergebnisse!$H$7</f>
        <v>0.9</v>
      </c>
      <c r="F12" s="13" t="n">
        <f aca="false">((C12*D12)/2)*Ergebnisse!$H$8*Ergebnisse!$H$7*Ergebnisse!$H$7</f>
        <v>46677.204</v>
      </c>
      <c r="G12" s="13" t="n">
        <f aca="false">IF(B12&gt;Ergebnisse!$H$10,D12*Ergebnisse!$H$10*Ergebnisse!$H$9,C12*(Ergebnisse!$H$7-Ergebnisse!$H$10)*Ergebnisse!$H$9)</f>
        <v>24000</v>
      </c>
      <c r="H12" s="13" t="n">
        <f aca="false">IF(B12&gt;Ergebnisse!$H$12,Momente!D12*Ergebnisse!$H$12*Ergebnisse!$H$11,Momente!C12*(Ergebnisse!$H$7-Ergebnisse!$H$12)*Ergebnisse!$H$11)</f>
        <v>15000</v>
      </c>
      <c r="I12" s="13" t="n">
        <f aca="false">SUM(F12:H12)</f>
        <v>85677.204</v>
      </c>
      <c r="J12" s="13" t="n">
        <f aca="false">Ergebnisse!$H$7/70+J11</f>
        <v>1.4</v>
      </c>
    </row>
    <row r="13" customFormat="false" ht="15" hidden="false" customHeight="false" outlineLevel="0" collapsed="false">
      <c r="B13" s="13" t="n">
        <f aca="false">Ergebnisse!$H$7/70+B12</f>
        <v>1.6</v>
      </c>
      <c r="C13" s="13" t="n">
        <f aca="false">B13/Ergebnisse!$H$7</f>
        <v>0.114285714285714</v>
      </c>
      <c r="D13" s="13" t="n">
        <f aca="false">(Ergebnisse!$H$7-Momente!B13)/Ergebnisse!$H$7</f>
        <v>0.885714285714286</v>
      </c>
      <c r="F13" s="13" t="n">
        <f aca="false">((C13*D13)/2)*Ergebnisse!$H$8*Ergebnisse!$H$7*Ergebnisse!$H$7</f>
        <v>52498.624</v>
      </c>
      <c r="G13" s="13" t="n">
        <f aca="false">IF(B13&gt;Ergebnisse!$H$10,D13*Ergebnisse!$H$10*Ergebnisse!$H$9,C13*(Ergebnisse!$H$7-Ergebnisse!$H$10)*Ergebnisse!$H$9)</f>
        <v>27428.5714285714</v>
      </c>
      <c r="H13" s="13" t="n">
        <f aca="false">IF(B13&gt;Ergebnisse!$H$12,Momente!D13*Ergebnisse!$H$12*Ergebnisse!$H$11,Momente!C13*(Ergebnisse!$H$7-Ergebnisse!$H$12)*Ergebnisse!$H$11)</f>
        <v>17142.8571428571</v>
      </c>
      <c r="I13" s="13" t="n">
        <f aca="false">SUM(F13:H13)</f>
        <v>97070.0525714286</v>
      </c>
      <c r="J13" s="13" t="n">
        <f aca="false">Ergebnisse!$H$7/70+J12</f>
        <v>1.6</v>
      </c>
    </row>
    <row r="14" customFormat="false" ht="15" hidden="false" customHeight="false" outlineLevel="0" collapsed="false">
      <c r="B14" s="13" t="n">
        <f aca="false">Ergebnisse!$H$7/70+B13</f>
        <v>1.8</v>
      </c>
      <c r="C14" s="13" t="n">
        <f aca="false">B14/Ergebnisse!$H$7</f>
        <v>0.128571428571429</v>
      </c>
      <c r="D14" s="13" t="n">
        <f aca="false">(Ergebnisse!$H$7-Momente!B14)/Ergebnisse!$H$7</f>
        <v>0.871428571428571</v>
      </c>
      <c r="F14" s="13" t="n">
        <f aca="false">((C14*D14)/2)*Ergebnisse!$H$8*Ergebnisse!$H$7*Ergebnisse!$H$7</f>
        <v>58108.356</v>
      </c>
      <c r="G14" s="13" t="n">
        <f aca="false">IF(B14&gt;Ergebnisse!$H$10,D14*Ergebnisse!$H$10*Ergebnisse!$H$9,C14*(Ergebnisse!$H$7-Ergebnisse!$H$10)*Ergebnisse!$H$9)</f>
        <v>30857.1428571429</v>
      </c>
      <c r="H14" s="13" t="n">
        <f aca="false">IF(B14&gt;Ergebnisse!$H$12,Momente!D14*Ergebnisse!$H$12*Ergebnisse!$H$11,Momente!C14*(Ergebnisse!$H$7-Ergebnisse!$H$12)*Ergebnisse!$H$11)</f>
        <v>19285.7142857143</v>
      </c>
      <c r="I14" s="13" t="n">
        <f aca="false">SUM(F14:H14)</f>
        <v>108251.213142857</v>
      </c>
      <c r="J14" s="13" t="n">
        <f aca="false">Ergebnisse!$H$7/70+J13</f>
        <v>1.8</v>
      </c>
    </row>
    <row r="15" customFormat="false" ht="15" hidden="false" customHeight="false" outlineLevel="0" collapsed="false">
      <c r="B15" s="13" t="n">
        <f aca="false">Ergebnisse!$H$7/70+B14</f>
        <v>2</v>
      </c>
      <c r="C15" s="13" t="n">
        <f aca="false">B15/Ergebnisse!$H$7</f>
        <v>0.142857142857143</v>
      </c>
      <c r="D15" s="13" t="n">
        <f aca="false">(Ergebnisse!$H$7-Momente!B15)/Ergebnisse!$H$7</f>
        <v>0.857142857142857</v>
      </c>
      <c r="F15" s="13" t="n">
        <f aca="false">((C15*D15)/2)*Ergebnisse!$H$8*Ergebnisse!$H$7*Ergebnisse!$H$7</f>
        <v>63506.4</v>
      </c>
      <c r="G15" s="13" t="n">
        <f aca="false">IF(B15&gt;Ergebnisse!$H$10,D15*Ergebnisse!$H$10*Ergebnisse!$H$9,C15*(Ergebnisse!$H$7-Ergebnisse!$H$10)*Ergebnisse!$H$9)</f>
        <v>34285.7142857143</v>
      </c>
      <c r="H15" s="13" t="n">
        <f aca="false">IF(B15&gt;Ergebnisse!$H$12,Momente!D15*Ergebnisse!$H$12*Ergebnisse!$H$11,Momente!C15*(Ergebnisse!$H$7-Ergebnisse!$H$12)*Ergebnisse!$H$11)</f>
        <v>21428.5714285714</v>
      </c>
      <c r="I15" s="13" t="n">
        <f aca="false">SUM(F15:H15)</f>
        <v>119220.685714286</v>
      </c>
      <c r="J15" s="13" t="n">
        <f aca="false">Ergebnisse!$H$7/70+J14</f>
        <v>2</v>
      </c>
    </row>
    <row r="16" customFormat="false" ht="15" hidden="false" customHeight="false" outlineLevel="0" collapsed="false">
      <c r="B16" s="13" t="n">
        <f aca="false">Ergebnisse!$H$7/70+B15</f>
        <v>2.2</v>
      </c>
      <c r="C16" s="13" t="n">
        <f aca="false">B16/Ergebnisse!$H$7</f>
        <v>0.157142857142857</v>
      </c>
      <c r="D16" s="13" t="n">
        <f aca="false">(Ergebnisse!$H$7-Momente!B16)/Ergebnisse!$H$7</f>
        <v>0.842857142857143</v>
      </c>
      <c r="F16" s="13" t="n">
        <f aca="false">((C16*D16)/2)*Ergebnisse!$H$8*Ergebnisse!$H$7*Ergebnisse!$H$7</f>
        <v>68692.756</v>
      </c>
      <c r="G16" s="13" t="n">
        <f aca="false">IF(B16&gt;Ergebnisse!$H$10,D16*Ergebnisse!$H$10*Ergebnisse!$H$9,C16*(Ergebnisse!$H$7-Ergebnisse!$H$10)*Ergebnisse!$H$9)</f>
        <v>33714.2857142857</v>
      </c>
      <c r="H16" s="13" t="n">
        <f aca="false">IF(B16&gt;Ergebnisse!$H$12,Momente!D16*Ergebnisse!$H$12*Ergebnisse!$H$11,Momente!C16*(Ergebnisse!$H$7-Ergebnisse!$H$12)*Ergebnisse!$H$11)</f>
        <v>23571.4285714286</v>
      </c>
      <c r="I16" s="13" t="n">
        <f aca="false">SUM(F16:H16)</f>
        <v>125978.470285714</v>
      </c>
      <c r="J16" s="13" t="n">
        <f aca="false">Ergebnisse!$H$7/70+J15</f>
        <v>2.2</v>
      </c>
    </row>
    <row r="17" customFormat="false" ht="15" hidden="false" customHeight="false" outlineLevel="0" collapsed="false">
      <c r="B17" s="13" t="n">
        <f aca="false">Ergebnisse!$H$7/70+B16</f>
        <v>2.4</v>
      </c>
      <c r="C17" s="13" t="n">
        <f aca="false">B17/Ergebnisse!$H$7</f>
        <v>0.171428571428571</v>
      </c>
      <c r="D17" s="13" t="n">
        <f aca="false">(Ergebnisse!$H$7-Momente!B17)/Ergebnisse!$H$7</f>
        <v>0.828571428571429</v>
      </c>
      <c r="F17" s="13" t="n">
        <f aca="false">((C17*D17)/2)*Ergebnisse!$H$8*Ergebnisse!$H$7*Ergebnisse!$H$7</f>
        <v>73667.424</v>
      </c>
      <c r="G17" s="13" t="n">
        <f aca="false">IF(B17&gt;Ergebnisse!$H$10,D17*Ergebnisse!$H$10*Ergebnisse!$H$9,C17*(Ergebnisse!$H$7-Ergebnisse!$H$10)*Ergebnisse!$H$9)</f>
        <v>33142.8571428571</v>
      </c>
      <c r="H17" s="13" t="n">
        <f aca="false">IF(B17&gt;Ergebnisse!$H$12,Momente!D17*Ergebnisse!$H$12*Ergebnisse!$H$11,Momente!C17*(Ergebnisse!$H$7-Ergebnisse!$H$12)*Ergebnisse!$H$11)</f>
        <v>25714.2857142857</v>
      </c>
      <c r="I17" s="13" t="n">
        <f aca="false">SUM(F17:H17)</f>
        <v>132524.566857143</v>
      </c>
      <c r="J17" s="13" t="n">
        <f aca="false">Ergebnisse!$H$7/70+J16</f>
        <v>2.4</v>
      </c>
    </row>
    <row r="18" customFormat="false" ht="15" hidden="false" customHeight="false" outlineLevel="0" collapsed="false">
      <c r="B18" s="13" t="n">
        <f aca="false">Ergebnisse!$H$7/70+B17</f>
        <v>2.6</v>
      </c>
      <c r="C18" s="13" t="n">
        <f aca="false">B18/Ergebnisse!$H$7</f>
        <v>0.185714285714286</v>
      </c>
      <c r="D18" s="13" t="n">
        <f aca="false">(Ergebnisse!$H$7-Momente!B18)/Ergebnisse!$H$7</f>
        <v>0.814285714285714</v>
      </c>
      <c r="F18" s="13" t="n">
        <f aca="false">((C18*D18)/2)*Ergebnisse!$H$8*Ergebnisse!$H$7*Ergebnisse!$H$7</f>
        <v>78430.404</v>
      </c>
      <c r="G18" s="13" t="n">
        <f aca="false">IF(B18&gt;Ergebnisse!$H$10,D18*Ergebnisse!$H$10*Ergebnisse!$H$9,C18*(Ergebnisse!$H$7-Ergebnisse!$H$10)*Ergebnisse!$H$9)</f>
        <v>32571.4285714286</v>
      </c>
      <c r="H18" s="13" t="n">
        <f aca="false">IF(B18&gt;Ergebnisse!$H$12,Momente!D18*Ergebnisse!$H$12*Ergebnisse!$H$11,Momente!C18*(Ergebnisse!$H$7-Ergebnisse!$H$12)*Ergebnisse!$H$11)</f>
        <v>27857.1428571429</v>
      </c>
      <c r="I18" s="13" t="n">
        <f aca="false">SUM(F18:H18)</f>
        <v>138858.975428571</v>
      </c>
      <c r="J18" s="13" t="n">
        <f aca="false">Ergebnisse!$H$7/70+J17</f>
        <v>2.6</v>
      </c>
    </row>
    <row r="19" customFormat="false" ht="15" hidden="false" customHeight="false" outlineLevel="0" collapsed="false">
      <c r="B19" s="13" t="n">
        <f aca="false">Ergebnisse!$H$7/70+B18</f>
        <v>2.8</v>
      </c>
      <c r="C19" s="13" t="n">
        <f aca="false">B19/Ergebnisse!$H$7</f>
        <v>0.2</v>
      </c>
      <c r="D19" s="13" t="n">
        <f aca="false">(Ergebnisse!$H$7-Momente!B19)/Ergebnisse!$H$7</f>
        <v>0.8</v>
      </c>
      <c r="F19" s="13" t="n">
        <f aca="false">((C19*D19)/2)*Ergebnisse!$H$8*Ergebnisse!$H$7*Ergebnisse!$H$7</f>
        <v>82981.696</v>
      </c>
      <c r="G19" s="13" t="n">
        <f aca="false">IF(B19&gt;Ergebnisse!$H$10,D19*Ergebnisse!$H$10*Ergebnisse!$H$9,C19*(Ergebnisse!$H$7-Ergebnisse!$H$10)*Ergebnisse!$H$9)</f>
        <v>32000</v>
      </c>
      <c r="H19" s="13" t="n">
        <f aca="false">IF(B19&gt;Ergebnisse!$H$12,Momente!D19*Ergebnisse!$H$12*Ergebnisse!$H$11,Momente!C19*(Ergebnisse!$H$7-Ergebnisse!$H$12)*Ergebnisse!$H$11)</f>
        <v>30000</v>
      </c>
      <c r="I19" s="13" t="n">
        <f aca="false">SUM(F19:H19)</f>
        <v>144981.696</v>
      </c>
      <c r="J19" s="13" t="n">
        <f aca="false">Ergebnisse!$H$7/70+J18</f>
        <v>2.8</v>
      </c>
    </row>
    <row r="20" customFormat="false" ht="15" hidden="false" customHeight="false" outlineLevel="0" collapsed="false">
      <c r="B20" s="13" t="n">
        <f aca="false">Ergebnisse!$H$7/70+B19</f>
        <v>3</v>
      </c>
      <c r="C20" s="13" t="n">
        <f aca="false">B20/Ergebnisse!$H$7</f>
        <v>0.214285714285714</v>
      </c>
      <c r="D20" s="13" t="n">
        <f aca="false">(Ergebnisse!$H$7-Momente!B20)/Ergebnisse!$H$7</f>
        <v>0.785714285714286</v>
      </c>
      <c r="F20" s="13" t="n">
        <f aca="false">((C20*D20)/2)*Ergebnisse!$H$8*Ergebnisse!$H$7*Ergebnisse!$H$7</f>
        <v>87321.3</v>
      </c>
      <c r="G20" s="13" t="n">
        <f aca="false">IF(B20&gt;Ergebnisse!$H$10,D20*Ergebnisse!$H$10*Ergebnisse!$H$9,C20*(Ergebnisse!$H$7-Ergebnisse!$H$10)*Ergebnisse!$H$9)</f>
        <v>31428.5714285714</v>
      </c>
      <c r="H20" s="13" t="n">
        <f aca="false">IF(B20&gt;Ergebnisse!$H$12,Momente!D20*Ergebnisse!$H$12*Ergebnisse!$H$11,Momente!C20*(Ergebnisse!$H$7-Ergebnisse!$H$12)*Ergebnisse!$H$11)</f>
        <v>32142.8571428571</v>
      </c>
      <c r="I20" s="13" t="n">
        <f aca="false">SUM(F20:H20)</f>
        <v>150892.728571429</v>
      </c>
      <c r="J20" s="13" t="n">
        <f aca="false">Ergebnisse!$H$7/70+J19</f>
        <v>3</v>
      </c>
    </row>
    <row r="21" customFormat="false" ht="15" hidden="false" customHeight="false" outlineLevel="0" collapsed="false">
      <c r="B21" s="13" t="n">
        <f aca="false">Ergebnisse!$H$7/70+B20</f>
        <v>3.2</v>
      </c>
      <c r="C21" s="13" t="n">
        <f aca="false">B21/Ergebnisse!$H$7</f>
        <v>0.228571428571429</v>
      </c>
      <c r="D21" s="13" t="n">
        <f aca="false">(Ergebnisse!$H$7-Momente!B21)/Ergebnisse!$H$7</f>
        <v>0.771428571428571</v>
      </c>
      <c r="F21" s="13" t="n">
        <f aca="false">((C21*D21)/2)*Ergebnisse!$H$8*Ergebnisse!$H$7*Ergebnisse!$H$7</f>
        <v>91449.216</v>
      </c>
      <c r="G21" s="13" t="n">
        <f aca="false">IF(B21&gt;Ergebnisse!$H$10,D21*Ergebnisse!$H$10*Ergebnisse!$H$9,C21*(Ergebnisse!$H$7-Ergebnisse!$H$10)*Ergebnisse!$H$9)</f>
        <v>30857.1428571429</v>
      </c>
      <c r="H21" s="13" t="n">
        <f aca="false">IF(B21&gt;Ergebnisse!$H$12,Momente!D21*Ergebnisse!$H$12*Ergebnisse!$H$11,Momente!C21*(Ergebnisse!$H$7-Ergebnisse!$H$12)*Ergebnisse!$H$11)</f>
        <v>34285.7142857143</v>
      </c>
      <c r="I21" s="13" t="n">
        <f aca="false">SUM(F21:H21)</f>
        <v>156592.073142857</v>
      </c>
      <c r="J21" s="13" t="n">
        <f aca="false">Ergebnisse!$H$7/70+J20</f>
        <v>3.2</v>
      </c>
    </row>
    <row r="22" customFormat="false" ht="15" hidden="false" customHeight="false" outlineLevel="0" collapsed="false">
      <c r="B22" s="13" t="n">
        <f aca="false">Ergebnisse!$H$7/70+B21</f>
        <v>3.4</v>
      </c>
      <c r="C22" s="13" t="n">
        <f aca="false">B22/Ergebnisse!$H$7</f>
        <v>0.242857142857143</v>
      </c>
      <c r="D22" s="13" t="n">
        <f aca="false">(Ergebnisse!$H$7-Momente!B22)/Ergebnisse!$H$7</f>
        <v>0.757142857142857</v>
      </c>
      <c r="F22" s="13" t="n">
        <f aca="false">((C22*D22)/2)*Ergebnisse!$H$8*Ergebnisse!$H$7*Ergebnisse!$H$7</f>
        <v>95365.444</v>
      </c>
      <c r="G22" s="13" t="n">
        <f aca="false">IF(B22&gt;Ergebnisse!$H$10,D22*Ergebnisse!$H$10*Ergebnisse!$H$9,C22*(Ergebnisse!$H$7-Ergebnisse!$H$10)*Ergebnisse!$H$9)</f>
        <v>30285.7142857143</v>
      </c>
      <c r="H22" s="13" t="n">
        <f aca="false">IF(B22&gt;Ergebnisse!$H$12,Momente!D22*Ergebnisse!$H$12*Ergebnisse!$H$11,Momente!C22*(Ergebnisse!$H$7-Ergebnisse!$H$12)*Ergebnisse!$H$11)</f>
        <v>36428.5714285714</v>
      </c>
      <c r="I22" s="13" t="n">
        <f aca="false">SUM(F22:H22)</f>
        <v>162079.729714286</v>
      </c>
      <c r="J22" s="13" t="n">
        <f aca="false">Ergebnisse!$H$7/70+J21</f>
        <v>3.4</v>
      </c>
    </row>
    <row r="23" customFormat="false" ht="15" hidden="false" customHeight="false" outlineLevel="0" collapsed="false">
      <c r="B23" s="13" t="n">
        <f aca="false">Ergebnisse!$H$7/70+B22</f>
        <v>3.6</v>
      </c>
      <c r="C23" s="13" t="n">
        <f aca="false">B23/Ergebnisse!$H$7</f>
        <v>0.257142857142857</v>
      </c>
      <c r="D23" s="13" t="n">
        <f aca="false">(Ergebnisse!$H$7-Momente!B23)/Ergebnisse!$H$7</f>
        <v>0.742857142857143</v>
      </c>
      <c r="F23" s="13" t="n">
        <f aca="false">((C23*D23)/2)*Ergebnisse!$H$8*Ergebnisse!$H$7*Ergebnisse!$H$7</f>
        <v>99069.984</v>
      </c>
      <c r="G23" s="13" t="n">
        <f aca="false">IF(B23&gt;Ergebnisse!$H$10,D23*Ergebnisse!$H$10*Ergebnisse!$H$9,C23*(Ergebnisse!$H$7-Ergebnisse!$H$10)*Ergebnisse!$H$9)</f>
        <v>29714.2857142857</v>
      </c>
      <c r="H23" s="13" t="n">
        <f aca="false">IF(B23&gt;Ergebnisse!$H$12,Momente!D23*Ergebnisse!$H$12*Ergebnisse!$H$11,Momente!C23*(Ergebnisse!$H$7-Ergebnisse!$H$12)*Ergebnisse!$H$11)</f>
        <v>38571.4285714286</v>
      </c>
      <c r="I23" s="13" t="n">
        <f aca="false">SUM(F23:H23)</f>
        <v>167355.698285714</v>
      </c>
      <c r="J23" s="13" t="n">
        <f aca="false">Ergebnisse!$H$7/70+J22</f>
        <v>3.6</v>
      </c>
    </row>
    <row r="24" customFormat="false" ht="15" hidden="false" customHeight="false" outlineLevel="0" collapsed="false">
      <c r="B24" s="13" t="n">
        <f aca="false">Ergebnisse!$H$7/70+B23</f>
        <v>3.8</v>
      </c>
      <c r="C24" s="13" t="n">
        <f aca="false">B24/Ergebnisse!$H$7</f>
        <v>0.271428571428571</v>
      </c>
      <c r="D24" s="13" t="n">
        <f aca="false">(Ergebnisse!$H$7-Momente!B24)/Ergebnisse!$H$7</f>
        <v>0.728571428571429</v>
      </c>
      <c r="F24" s="13" t="n">
        <f aca="false">((C24*D24)/2)*Ergebnisse!$H$8*Ergebnisse!$H$7*Ergebnisse!$H$7</f>
        <v>102562.836</v>
      </c>
      <c r="G24" s="13" t="n">
        <f aca="false">IF(B24&gt;Ergebnisse!$H$10,D24*Ergebnisse!$H$10*Ergebnisse!$H$9,C24*(Ergebnisse!$H$7-Ergebnisse!$H$10)*Ergebnisse!$H$9)</f>
        <v>29142.8571428571</v>
      </c>
      <c r="H24" s="13" t="n">
        <f aca="false">IF(B24&gt;Ergebnisse!$H$12,Momente!D24*Ergebnisse!$H$12*Ergebnisse!$H$11,Momente!C24*(Ergebnisse!$H$7-Ergebnisse!$H$12)*Ergebnisse!$H$11)</f>
        <v>40714.2857142857</v>
      </c>
      <c r="I24" s="13" t="n">
        <f aca="false">SUM(F24:H24)</f>
        <v>172419.978857143</v>
      </c>
      <c r="J24" s="13" t="n">
        <f aca="false">Ergebnisse!$H$7/70+J23</f>
        <v>3.8</v>
      </c>
    </row>
    <row r="25" customFormat="false" ht="15" hidden="false" customHeight="false" outlineLevel="0" collapsed="false">
      <c r="B25" s="13" t="n">
        <f aca="false">Ergebnisse!$H$7/70+B24</f>
        <v>4</v>
      </c>
      <c r="C25" s="13" t="n">
        <f aca="false">B25/Ergebnisse!$H$7</f>
        <v>0.285714285714286</v>
      </c>
      <c r="D25" s="13" t="n">
        <f aca="false">(Ergebnisse!$H$7-Momente!B25)/Ergebnisse!$H$7</f>
        <v>0.714285714285714</v>
      </c>
      <c r="F25" s="13" t="n">
        <f aca="false">((C25*D25)/2)*Ergebnisse!$H$8*Ergebnisse!$H$7*Ergebnisse!$H$7</f>
        <v>105844</v>
      </c>
      <c r="G25" s="13" t="n">
        <f aca="false">IF(B25&gt;Ergebnisse!$H$10,D25*Ergebnisse!$H$10*Ergebnisse!$H$9,C25*(Ergebnisse!$H$7-Ergebnisse!$H$10)*Ergebnisse!$H$9)</f>
        <v>28571.4285714286</v>
      </c>
      <c r="H25" s="13" t="n">
        <f aca="false">IF(B25&gt;Ergebnisse!$H$12,Momente!D25*Ergebnisse!$H$12*Ergebnisse!$H$11,Momente!C25*(Ergebnisse!$H$7-Ergebnisse!$H$12)*Ergebnisse!$H$11)</f>
        <v>42857.1428571429</v>
      </c>
      <c r="I25" s="13" t="n">
        <f aca="false">SUM(F25:H25)</f>
        <v>177272.571428571</v>
      </c>
      <c r="J25" s="13" t="n">
        <f aca="false">Ergebnisse!$H$7/70+J24</f>
        <v>4</v>
      </c>
    </row>
    <row r="26" customFormat="false" ht="15" hidden="false" customHeight="false" outlineLevel="0" collapsed="false">
      <c r="B26" s="13" t="n">
        <f aca="false">Ergebnisse!$H$7/70+B25</f>
        <v>4.2</v>
      </c>
      <c r="C26" s="13" t="n">
        <f aca="false">B26/Ergebnisse!$H$7</f>
        <v>0.3</v>
      </c>
      <c r="D26" s="13" t="n">
        <f aca="false">(Ergebnisse!$H$7-Momente!B26)/Ergebnisse!$H$7</f>
        <v>0.7</v>
      </c>
      <c r="F26" s="13" t="n">
        <f aca="false">((C26*D26)/2)*Ergebnisse!$H$8*Ergebnisse!$H$7*Ergebnisse!$H$7</f>
        <v>108913.476</v>
      </c>
      <c r="G26" s="13" t="n">
        <f aca="false">IF(B26&gt;Ergebnisse!$H$10,D26*Ergebnisse!$H$10*Ergebnisse!$H$9,C26*(Ergebnisse!$H$7-Ergebnisse!$H$10)*Ergebnisse!$H$9)</f>
        <v>28000</v>
      </c>
      <c r="H26" s="13" t="n">
        <f aca="false">IF(B26&gt;Ergebnisse!$H$12,Momente!D26*Ergebnisse!$H$12*Ergebnisse!$H$11,Momente!C26*(Ergebnisse!$H$7-Ergebnisse!$H$12)*Ergebnisse!$H$11)</f>
        <v>45000</v>
      </c>
      <c r="I26" s="13" t="n">
        <f aca="false">SUM(F26:H26)</f>
        <v>181913.476</v>
      </c>
      <c r="J26" s="13" t="n">
        <f aca="false">Ergebnisse!$H$7/70+J25</f>
        <v>4.2</v>
      </c>
    </row>
    <row r="27" customFormat="false" ht="15" hidden="false" customHeight="false" outlineLevel="0" collapsed="false">
      <c r="B27" s="13" t="n">
        <f aca="false">Ergebnisse!$H$7/70+B26</f>
        <v>4.4</v>
      </c>
      <c r="C27" s="13" t="n">
        <f aca="false">B27/Ergebnisse!$H$7</f>
        <v>0.314285714285714</v>
      </c>
      <c r="D27" s="13" t="n">
        <f aca="false">(Ergebnisse!$H$7-Momente!B27)/Ergebnisse!$H$7</f>
        <v>0.685714285714286</v>
      </c>
      <c r="F27" s="13" t="n">
        <f aca="false">((C27*D27)/2)*Ergebnisse!$H$8*Ergebnisse!$H$7*Ergebnisse!$H$7</f>
        <v>111771.264</v>
      </c>
      <c r="G27" s="13" t="n">
        <f aca="false">IF(B27&gt;Ergebnisse!$H$10,D27*Ergebnisse!$H$10*Ergebnisse!$H$9,C27*(Ergebnisse!$H$7-Ergebnisse!$H$10)*Ergebnisse!$H$9)</f>
        <v>27428.5714285714</v>
      </c>
      <c r="H27" s="13" t="n">
        <f aca="false">IF(B27&gt;Ergebnisse!$H$12,Momente!D27*Ergebnisse!$H$12*Ergebnisse!$H$11,Momente!C27*(Ergebnisse!$H$7-Ergebnisse!$H$12)*Ergebnisse!$H$11)</f>
        <v>47142.8571428572</v>
      </c>
      <c r="I27" s="13" t="n">
        <f aca="false">SUM(F27:H27)</f>
        <v>186342.692571429</v>
      </c>
      <c r="J27" s="13" t="n">
        <f aca="false">Ergebnisse!$H$7/70+J26</f>
        <v>4.4</v>
      </c>
    </row>
    <row r="28" customFormat="false" ht="15" hidden="false" customHeight="false" outlineLevel="0" collapsed="false">
      <c r="B28" s="13" t="n">
        <f aca="false">Ergebnisse!$H$7/70+B27</f>
        <v>4.6</v>
      </c>
      <c r="C28" s="13" t="n">
        <f aca="false">B28/Ergebnisse!$H$7</f>
        <v>0.328571428571429</v>
      </c>
      <c r="D28" s="13" t="n">
        <f aca="false">(Ergebnisse!$H$7-Momente!B28)/Ergebnisse!$H$7</f>
        <v>0.671428571428571</v>
      </c>
      <c r="F28" s="13" t="n">
        <f aca="false">((C28*D28)/2)*Ergebnisse!$H$8*Ergebnisse!$H$7*Ergebnisse!$H$7</f>
        <v>114417.364</v>
      </c>
      <c r="G28" s="13" t="n">
        <f aca="false">IF(B28&gt;Ergebnisse!$H$10,D28*Ergebnisse!$H$10*Ergebnisse!$H$9,C28*(Ergebnisse!$H$7-Ergebnisse!$H$10)*Ergebnisse!$H$9)</f>
        <v>26857.1428571429</v>
      </c>
      <c r="H28" s="13" t="n">
        <f aca="false">IF(B28&gt;Ergebnisse!$H$12,Momente!D28*Ergebnisse!$H$12*Ergebnisse!$H$11,Momente!C28*(Ergebnisse!$H$7-Ergebnisse!$H$12)*Ergebnisse!$H$11)</f>
        <v>49285.7142857143</v>
      </c>
      <c r="I28" s="13" t="n">
        <f aca="false">SUM(F28:H28)</f>
        <v>190560.221142857</v>
      </c>
      <c r="J28" s="13" t="n">
        <f aca="false">Ergebnisse!$H$7/70+J27</f>
        <v>4.6</v>
      </c>
    </row>
    <row r="29" customFormat="false" ht="15" hidden="false" customHeight="false" outlineLevel="0" collapsed="false">
      <c r="B29" s="13" t="n">
        <f aca="false">Ergebnisse!$H$7/70+B28</f>
        <v>4.8</v>
      </c>
      <c r="C29" s="13" t="n">
        <f aca="false">B29/Ergebnisse!$H$7</f>
        <v>0.342857142857143</v>
      </c>
      <c r="D29" s="13" t="n">
        <f aca="false">(Ergebnisse!$H$7-Momente!B29)/Ergebnisse!$H$7</f>
        <v>0.657142857142857</v>
      </c>
      <c r="F29" s="13" t="n">
        <f aca="false">((C29*D29)/2)*Ergebnisse!$H$8*Ergebnisse!$H$7*Ergebnisse!$H$7</f>
        <v>116851.776</v>
      </c>
      <c r="G29" s="13" t="n">
        <f aca="false">IF(B29&gt;Ergebnisse!$H$10,D29*Ergebnisse!$H$10*Ergebnisse!$H$9,C29*(Ergebnisse!$H$7-Ergebnisse!$H$10)*Ergebnisse!$H$9)</f>
        <v>26285.7142857143</v>
      </c>
      <c r="H29" s="13" t="n">
        <f aca="false">IF(B29&gt;Ergebnisse!$H$12,Momente!D29*Ergebnisse!$H$12*Ergebnisse!$H$11,Momente!C29*(Ergebnisse!$H$7-Ergebnisse!$H$12)*Ergebnisse!$H$11)</f>
        <v>51428.5714285714</v>
      </c>
      <c r="I29" s="13" t="n">
        <f aca="false">SUM(F29:H29)</f>
        <v>194566.061714286</v>
      </c>
      <c r="J29" s="13" t="n">
        <f aca="false">Ergebnisse!$H$7/70+J28</f>
        <v>4.8</v>
      </c>
    </row>
    <row r="30" customFormat="false" ht="15" hidden="false" customHeight="false" outlineLevel="0" collapsed="false">
      <c r="B30" s="13" t="n">
        <f aca="false">Ergebnisse!$H$7/70+B29</f>
        <v>5</v>
      </c>
      <c r="C30" s="13" t="n">
        <f aca="false">B30/Ergebnisse!$H$7</f>
        <v>0.357142857142857</v>
      </c>
      <c r="D30" s="13" t="n">
        <f aca="false">(Ergebnisse!$H$7-Momente!B30)/Ergebnisse!$H$7</f>
        <v>0.642857142857143</v>
      </c>
      <c r="F30" s="13" t="n">
        <f aca="false">((C30*D30)/2)*Ergebnisse!$H$8*Ergebnisse!$H$7*Ergebnisse!$H$7</f>
        <v>119074.5</v>
      </c>
      <c r="G30" s="13" t="n">
        <f aca="false">IF(B30&gt;Ergebnisse!$H$10,D30*Ergebnisse!$H$10*Ergebnisse!$H$9,C30*(Ergebnisse!$H$7-Ergebnisse!$H$10)*Ergebnisse!$H$9)</f>
        <v>25714.2857142857</v>
      </c>
      <c r="H30" s="13" t="n">
        <f aca="false">IF(B30&gt;Ergebnisse!$H$12,Momente!D30*Ergebnisse!$H$12*Ergebnisse!$H$11,Momente!C30*(Ergebnisse!$H$7-Ergebnisse!$H$12)*Ergebnisse!$H$11)</f>
        <v>53571.4285714286</v>
      </c>
      <c r="I30" s="13" t="n">
        <f aca="false">SUM(F30:H30)</f>
        <v>198360.214285714</v>
      </c>
      <c r="J30" s="13" t="n">
        <f aca="false">Ergebnisse!$H$7/70+J29</f>
        <v>5</v>
      </c>
    </row>
    <row r="31" customFormat="false" ht="15" hidden="false" customHeight="false" outlineLevel="0" collapsed="false">
      <c r="B31" s="13" t="n">
        <f aca="false">Ergebnisse!$H$7/70+B30</f>
        <v>5.2</v>
      </c>
      <c r="C31" s="13" t="n">
        <f aca="false">B31/Ergebnisse!$H$7</f>
        <v>0.371428571428572</v>
      </c>
      <c r="D31" s="13" t="n">
        <f aca="false">(Ergebnisse!$H$7-Momente!B31)/Ergebnisse!$H$7</f>
        <v>0.628571428571428</v>
      </c>
      <c r="F31" s="13" t="n">
        <f aca="false">((C31*D31)/2)*Ergebnisse!$H$8*Ergebnisse!$H$7*Ergebnisse!$H$7</f>
        <v>121085.536</v>
      </c>
      <c r="G31" s="13" t="n">
        <f aca="false">IF(B31&gt;Ergebnisse!$H$10,D31*Ergebnisse!$H$10*Ergebnisse!$H$9,C31*(Ergebnisse!$H$7-Ergebnisse!$H$10)*Ergebnisse!$H$9)</f>
        <v>25142.8571428571</v>
      </c>
      <c r="H31" s="13" t="n">
        <f aca="false">IF(B31&gt;Ergebnisse!$H$12,Momente!D31*Ergebnisse!$H$12*Ergebnisse!$H$11,Momente!C31*(Ergebnisse!$H$7-Ergebnisse!$H$12)*Ergebnisse!$H$11)</f>
        <v>55714.2857142857</v>
      </c>
      <c r="I31" s="13" t="n">
        <f aca="false">SUM(F31:H31)</f>
        <v>201942.678857143</v>
      </c>
      <c r="J31" s="13" t="n">
        <f aca="false">Ergebnisse!$H$7/70+J30</f>
        <v>5.2</v>
      </c>
    </row>
    <row r="32" customFormat="false" ht="15" hidden="false" customHeight="false" outlineLevel="0" collapsed="false">
      <c r="B32" s="13" t="n">
        <f aca="false">Ergebnisse!$H$7/70+B31</f>
        <v>5.4</v>
      </c>
      <c r="C32" s="13" t="n">
        <f aca="false">B32/Ergebnisse!$H$7</f>
        <v>0.385714285714286</v>
      </c>
      <c r="D32" s="13" t="n">
        <f aca="false">(Ergebnisse!$H$7-Momente!B32)/Ergebnisse!$H$7</f>
        <v>0.614285714285714</v>
      </c>
      <c r="F32" s="13" t="n">
        <f aca="false">((C32*D32)/2)*Ergebnisse!$H$8*Ergebnisse!$H$7*Ergebnisse!$H$7</f>
        <v>122884.884</v>
      </c>
      <c r="G32" s="13" t="n">
        <f aca="false">IF(B32&gt;Ergebnisse!$H$10,D32*Ergebnisse!$H$10*Ergebnisse!$H$9,C32*(Ergebnisse!$H$7-Ergebnisse!$H$10)*Ergebnisse!$H$9)</f>
        <v>24571.4285714286</v>
      </c>
      <c r="H32" s="13" t="n">
        <f aca="false">IF(B32&gt;Ergebnisse!$H$12,Momente!D32*Ergebnisse!$H$12*Ergebnisse!$H$11,Momente!C32*(Ergebnisse!$H$7-Ergebnisse!$H$12)*Ergebnisse!$H$11)</f>
        <v>57857.1428571429</v>
      </c>
      <c r="I32" s="13" t="n">
        <f aca="false">SUM(F32:H32)</f>
        <v>205313.455428571</v>
      </c>
      <c r="J32" s="13" t="n">
        <f aca="false">Ergebnisse!$H$7/70+J31</f>
        <v>5.4</v>
      </c>
    </row>
    <row r="33" customFormat="false" ht="15" hidden="false" customHeight="false" outlineLevel="0" collapsed="false">
      <c r="B33" s="13" t="n">
        <f aca="false">Ergebnisse!$H$7/70+B32</f>
        <v>5.6</v>
      </c>
      <c r="C33" s="13" t="n">
        <f aca="false">B33/Ergebnisse!$H$7</f>
        <v>0.4</v>
      </c>
      <c r="D33" s="13" t="n">
        <f aca="false">(Ergebnisse!$H$7-Momente!B33)/Ergebnisse!$H$7</f>
        <v>0.6</v>
      </c>
      <c r="F33" s="13" t="n">
        <f aca="false">((C33*D33)/2)*Ergebnisse!$H$8*Ergebnisse!$H$7*Ergebnisse!$H$7</f>
        <v>124472.544</v>
      </c>
      <c r="G33" s="13" t="n">
        <f aca="false">IF(B33&gt;Ergebnisse!$H$10,D33*Ergebnisse!$H$10*Ergebnisse!$H$9,C33*(Ergebnisse!$H$7-Ergebnisse!$H$10)*Ergebnisse!$H$9)</f>
        <v>24000</v>
      </c>
      <c r="H33" s="13" t="n">
        <f aca="false">IF(B33&gt;Ergebnisse!$H$12,Momente!D33*Ergebnisse!$H$12*Ergebnisse!$H$11,Momente!C33*(Ergebnisse!$H$7-Ergebnisse!$H$12)*Ergebnisse!$H$11)</f>
        <v>60000</v>
      </c>
      <c r="I33" s="13" t="n">
        <f aca="false">SUM(F33:H33)</f>
        <v>208472.544</v>
      </c>
      <c r="J33" s="13" t="n">
        <f aca="false">Ergebnisse!$H$7/70+J32</f>
        <v>5.6</v>
      </c>
    </row>
    <row r="34" customFormat="false" ht="15" hidden="false" customHeight="false" outlineLevel="0" collapsed="false">
      <c r="B34" s="13" t="n">
        <f aca="false">Ergebnisse!$H$7/70+B33</f>
        <v>5.8</v>
      </c>
      <c r="C34" s="13" t="n">
        <f aca="false">B34/Ergebnisse!$H$7</f>
        <v>0.414285714285714</v>
      </c>
      <c r="D34" s="13" t="n">
        <f aca="false">(Ergebnisse!$H$7-Momente!B34)/Ergebnisse!$H$7</f>
        <v>0.585714285714286</v>
      </c>
      <c r="F34" s="13" t="n">
        <f aca="false">((C34*D34)/2)*Ergebnisse!$H$8*Ergebnisse!$H$7*Ergebnisse!$H$7</f>
        <v>125848.516</v>
      </c>
      <c r="G34" s="13" t="n">
        <f aca="false">IF(B34&gt;Ergebnisse!$H$10,D34*Ergebnisse!$H$10*Ergebnisse!$H$9,C34*(Ergebnisse!$H$7-Ergebnisse!$H$10)*Ergebnisse!$H$9)</f>
        <v>23428.5714285714</v>
      </c>
      <c r="H34" s="13" t="n">
        <f aca="false">IF(B34&gt;Ergebnisse!$H$12,Momente!D34*Ergebnisse!$H$12*Ergebnisse!$H$11,Momente!C34*(Ergebnisse!$H$7-Ergebnisse!$H$12)*Ergebnisse!$H$11)</f>
        <v>62142.8571428572</v>
      </c>
      <c r="I34" s="13" t="n">
        <f aca="false">SUM(F34:H34)</f>
        <v>211419.944571429</v>
      </c>
      <c r="J34" s="13" t="n">
        <f aca="false">Ergebnisse!$H$7/70+J33</f>
        <v>5.8</v>
      </c>
    </row>
    <row r="35" customFormat="false" ht="15" hidden="false" customHeight="false" outlineLevel="0" collapsed="false">
      <c r="B35" s="13" t="n">
        <f aca="false">Ergebnisse!$H$7/70+B34</f>
        <v>6</v>
      </c>
      <c r="C35" s="13" t="n">
        <f aca="false">B35/Ergebnisse!$H$7</f>
        <v>0.428571428571429</v>
      </c>
      <c r="D35" s="13" t="n">
        <f aca="false">(Ergebnisse!$H$7-Momente!B35)/Ergebnisse!$H$7</f>
        <v>0.571428571428571</v>
      </c>
      <c r="F35" s="13" t="n">
        <f aca="false">((C35*D35)/2)*Ergebnisse!$H$8*Ergebnisse!$H$7*Ergebnisse!$H$7</f>
        <v>127012.8</v>
      </c>
      <c r="G35" s="13" t="n">
        <f aca="false">IF(B35&gt;Ergebnisse!$H$10,D35*Ergebnisse!$H$10*Ergebnisse!$H$9,C35*(Ergebnisse!$H$7-Ergebnisse!$H$10)*Ergebnisse!$H$9)</f>
        <v>22857.1428571429</v>
      </c>
      <c r="H35" s="13" t="n">
        <f aca="false">IF(B35&gt;Ergebnisse!$H$12,Momente!D35*Ergebnisse!$H$12*Ergebnisse!$H$11,Momente!C35*(Ergebnisse!$H$7-Ergebnisse!$H$12)*Ergebnisse!$H$11)</f>
        <v>64285.7142857143</v>
      </c>
      <c r="I35" s="13" t="n">
        <f aca="false">SUM(F35:H35)</f>
        <v>214155.657142857</v>
      </c>
      <c r="J35" s="13" t="n">
        <f aca="false">Ergebnisse!$H$7/70+J34</f>
        <v>6</v>
      </c>
    </row>
    <row r="36" customFormat="false" ht="15" hidden="false" customHeight="false" outlineLevel="0" collapsed="false">
      <c r="B36" s="13" t="n">
        <f aca="false">Ergebnisse!$H$7/70+B35</f>
        <v>6.2</v>
      </c>
      <c r="C36" s="13" t="n">
        <f aca="false">B36/Ergebnisse!$H$7</f>
        <v>0.442857142857143</v>
      </c>
      <c r="D36" s="13" t="n">
        <f aca="false">(Ergebnisse!$H$7-Momente!B36)/Ergebnisse!$H$7</f>
        <v>0.557142857142857</v>
      </c>
      <c r="F36" s="13" t="n">
        <f aca="false">((C36*D36)/2)*Ergebnisse!$H$8*Ergebnisse!$H$7*Ergebnisse!$H$7</f>
        <v>127965.396</v>
      </c>
      <c r="G36" s="13" t="n">
        <f aca="false">IF(B36&gt;Ergebnisse!$H$10,D36*Ergebnisse!$H$10*Ergebnisse!$H$9,C36*(Ergebnisse!$H$7-Ergebnisse!$H$10)*Ergebnisse!$H$9)</f>
        <v>22285.7142857143</v>
      </c>
      <c r="H36" s="13" t="n">
        <f aca="false">IF(B36&gt;Ergebnisse!$H$12,Momente!D36*Ergebnisse!$H$12*Ergebnisse!$H$11,Momente!C36*(Ergebnisse!$H$7-Ergebnisse!$H$12)*Ergebnisse!$H$11)</f>
        <v>66428.5714285715</v>
      </c>
      <c r="I36" s="13" t="n">
        <f aca="false">SUM(F36:H36)</f>
        <v>216679.681714286</v>
      </c>
      <c r="J36" s="13" t="n">
        <f aca="false">Ergebnisse!$H$7/70+J35</f>
        <v>6.2</v>
      </c>
    </row>
    <row r="37" customFormat="false" ht="15" hidden="false" customHeight="false" outlineLevel="0" collapsed="false">
      <c r="B37" s="13" t="n">
        <f aca="false">Ergebnisse!$H$7/70+B36</f>
        <v>6.4</v>
      </c>
      <c r="C37" s="13" t="n">
        <f aca="false">B37/Ergebnisse!$H$7</f>
        <v>0.457142857142857</v>
      </c>
      <c r="D37" s="13" t="n">
        <f aca="false">(Ergebnisse!$H$7-Momente!B37)/Ergebnisse!$H$7</f>
        <v>0.542857142857143</v>
      </c>
      <c r="F37" s="13" t="n">
        <f aca="false">((C37*D37)/2)*Ergebnisse!$H$8*Ergebnisse!$H$7*Ergebnisse!$H$7</f>
        <v>128706.304</v>
      </c>
      <c r="G37" s="13" t="n">
        <f aca="false">IF(B37&gt;Ergebnisse!$H$10,D37*Ergebnisse!$H$10*Ergebnisse!$H$9,C37*(Ergebnisse!$H$7-Ergebnisse!$H$10)*Ergebnisse!$H$9)</f>
        <v>21714.2857142857</v>
      </c>
      <c r="H37" s="13" t="n">
        <f aca="false">IF(B37&gt;Ergebnisse!$H$12,Momente!D37*Ergebnisse!$H$12*Ergebnisse!$H$11,Momente!C37*(Ergebnisse!$H$7-Ergebnisse!$H$12)*Ergebnisse!$H$11)</f>
        <v>68571.4285714286</v>
      </c>
      <c r="I37" s="13" t="n">
        <f aca="false">SUM(F37:H37)</f>
        <v>218992.018285714</v>
      </c>
      <c r="J37" s="13" t="n">
        <f aca="false">Ergebnisse!$H$7/70+J36</f>
        <v>6.4</v>
      </c>
    </row>
    <row r="38" customFormat="false" ht="15" hidden="false" customHeight="false" outlineLevel="0" collapsed="false">
      <c r="B38" s="13" t="n">
        <f aca="false">Ergebnisse!$H$7/70+B37</f>
        <v>6.6</v>
      </c>
      <c r="C38" s="13" t="n">
        <f aca="false">B38/Ergebnisse!$H$7</f>
        <v>0.471428571428572</v>
      </c>
      <c r="D38" s="13" t="n">
        <f aca="false">(Ergebnisse!$H$7-Momente!B38)/Ergebnisse!$H$7</f>
        <v>0.528571428571428</v>
      </c>
      <c r="F38" s="13" t="n">
        <f aca="false">((C38*D38)/2)*Ergebnisse!$H$8*Ergebnisse!$H$7*Ergebnisse!$H$7</f>
        <v>129235.524</v>
      </c>
      <c r="G38" s="13" t="n">
        <f aca="false">IF(B38&gt;Ergebnisse!$H$10,D38*Ergebnisse!$H$10*Ergebnisse!$H$9,C38*(Ergebnisse!$H$7-Ergebnisse!$H$10)*Ergebnisse!$H$9)</f>
        <v>21142.8571428571</v>
      </c>
      <c r="H38" s="13" t="n">
        <f aca="false">IF(B38&gt;Ergebnisse!$H$12,Momente!D38*Ergebnisse!$H$12*Ergebnisse!$H$11,Momente!C38*(Ergebnisse!$H$7-Ergebnisse!$H$12)*Ergebnisse!$H$11)</f>
        <v>68714.2857142857</v>
      </c>
      <c r="I38" s="13" t="n">
        <f aca="false">SUM(F38:H38)</f>
        <v>219092.666857143</v>
      </c>
      <c r="J38" s="13" t="n">
        <f aca="false">Ergebnisse!$H$7/70+J37</f>
        <v>6.6</v>
      </c>
    </row>
    <row r="39" customFormat="false" ht="15" hidden="false" customHeight="false" outlineLevel="0" collapsed="false">
      <c r="B39" s="13" t="n">
        <f aca="false">Ergebnisse!$H$7/70+B38</f>
        <v>6.8</v>
      </c>
      <c r="C39" s="13" t="n">
        <f aca="false">B39/Ergebnisse!$H$7</f>
        <v>0.485714285714286</v>
      </c>
      <c r="D39" s="13" t="n">
        <f aca="false">(Ergebnisse!$H$7-Momente!B39)/Ergebnisse!$H$7</f>
        <v>0.514285714285714</v>
      </c>
      <c r="F39" s="13" t="n">
        <f aca="false">((C39*D39)/2)*Ergebnisse!$H$8*Ergebnisse!$H$7*Ergebnisse!$H$7</f>
        <v>129553.056</v>
      </c>
      <c r="G39" s="13" t="n">
        <f aca="false">IF(B39&gt;Ergebnisse!$H$10,D39*Ergebnisse!$H$10*Ergebnisse!$H$9,C39*(Ergebnisse!$H$7-Ergebnisse!$H$10)*Ergebnisse!$H$9)</f>
        <v>20571.4285714286</v>
      </c>
      <c r="H39" s="13" t="n">
        <f aca="false">IF(B39&gt;Ergebnisse!$H$12,Momente!D39*Ergebnisse!$H$12*Ergebnisse!$H$11,Momente!C39*(Ergebnisse!$H$7-Ergebnisse!$H$12)*Ergebnisse!$H$11)</f>
        <v>66857.1428571428</v>
      </c>
      <c r="I39" s="13" t="n">
        <f aca="false">SUM(F39:H39)</f>
        <v>216981.627428571</v>
      </c>
      <c r="J39" s="13" t="n">
        <f aca="false">Ergebnisse!$H$7/70+J38</f>
        <v>6.8</v>
      </c>
    </row>
    <row r="40" customFormat="false" ht="15" hidden="false" customHeight="false" outlineLevel="0" collapsed="false">
      <c r="B40" s="13" t="n">
        <f aca="false">Ergebnisse!$H$7/70+B39</f>
        <v>7</v>
      </c>
      <c r="C40" s="13" t="n">
        <f aca="false">B40/Ergebnisse!$H$7</f>
        <v>0.5</v>
      </c>
      <c r="D40" s="13" t="n">
        <f aca="false">(Ergebnisse!$H$7-Momente!B40)/Ergebnisse!$H$7</f>
        <v>0.5</v>
      </c>
      <c r="F40" s="13" t="n">
        <f aca="false">((C40*D40)/2)*Ergebnisse!$H$8*Ergebnisse!$H$7*Ergebnisse!$H$7</f>
        <v>129658.9</v>
      </c>
      <c r="G40" s="13" t="n">
        <f aca="false">IF(B40&gt;Ergebnisse!$H$10,D40*Ergebnisse!$H$10*Ergebnisse!$H$9,C40*(Ergebnisse!$H$7-Ergebnisse!$H$10)*Ergebnisse!$H$9)</f>
        <v>20000</v>
      </c>
      <c r="H40" s="13" t="n">
        <f aca="false">IF(B40&gt;Ergebnisse!$H$12,Momente!D40*Ergebnisse!$H$12*Ergebnisse!$H$11,Momente!C40*(Ergebnisse!$H$7-Ergebnisse!$H$12)*Ergebnisse!$H$11)</f>
        <v>65000</v>
      </c>
      <c r="I40" s="13" t="n">
        <f aca="false">SUM(F40:H40)</f>
        <v>214658.9</v>
      </c>
      <c r="J40" s="13" t="n">
        <f aca="false">Ergebnisse!$H$7/70+J39</f>
        <v>7</v>
      </c>
    </row>
    <row r="41" customFormat="false" ht="15" hidden="false" customHeight="false" outlineLevel="0" collapsed="false">
      <c r="B41" s="13" t="n">
        <f aca="false">Ergebnisse!$H$7/70+B40</f>
        <v>7.2</v>
      </c>
      <c r="C41" s="13" t="n">
        <f aca="false">B41/Ergebnisse!$H$7</f>
        <v>0.514285714285715</v>
      </c>
      <c r="D41" s="13" t="n">
        <f aca="false">(Ergebnisse!$H$7-Momente!B41)/Ergebnisse!$H$7</f>
        <v>0.485714285714285</v>
      </c>
      <c r="F41" s="13" t="n">
        <f aca="false">((C41*D41)/2)*Ergebnisse!$H$8*Ergebnisse!$H$7*Ergebnisse!$H$7</f>
        <v>129553.056</v>
      </c>
      <c r="G41" s="13" t="n">
        <f aca="false">IF(B41&gt;Ergebnisse!$H$10,D41*Ergebnisse!$H$10*Ergebnisse!$H$9,C41*(Ergebnisse!$H$7-Ergebnisse!$H$10)*Ergebnisse!$H$9)</f>
        <v>19428.5714285714</v>
      </c>
      <c r="H41" s="13" t="n">
        <f aca="false">IF(B41&gt;Ergebnisse!$H$12,Momente!D41*Ergebnisse!$H$12*Ergebnisse!$H$11,Momente!C41*(Ergebnisse!$H$7-Ergebnisse!$H$12)*Ergebnisse!$H$11)</f>
        <v>63142.8571428571</v>
      </c>
      <c r="I41" s="13" t="n">
        <f aca="false">SUM(F41:H41)</f>
        <v>212124.484571429</v>
      </c>
      <c r="J41" s="13" t="n">
        <f aca="false">Ergebnisse!$H$7/70+J40</f>
        <v>7.2</v>
      </c>
    </row>
    <row r="42" customFormat="false" ht="15" hidden="false" customHeight="false" outlineLevel="0" collapsed="false">
      <c r="B42" s="13" t="n">
        <f aca="false">Ergebnisse!$H$7/70+B41</f>
        <v>7.4</v>
      </c>
      <c r="C42" s="13" t="n">
        <f aca="false">B42/Ergebnisse!$H$7</f>
        <v>0.528571428571429</v>
      </c>
      <c r="D42" s="13" t="n">
        <f aca="false">(Ergebnisse!$H$7-Momente!B42)/Ergebnisse!$H$7</f>
        <v>0.471428571428571</v>
      </c>
      <c r="F42" s="13" t="n">
        <f aca="false">((C42*D42)/2)*Ergebnisse!$H$8*Ergebnisse!$H$7*Ergebnisse!$H$7</f>
        <v>129235.524</v>
      </c>
      <c r="G42" s="13" t="n">
        <f aca="false">IF(B42&gt;Ergebnisse!$H$10,D42*Ergebnisse!$H$10*Ergebnisse!$H$9,C42*(Ergebnisse!$H$7-Ergebnisse!$H$10)*Ergebnisse!$H$9)</f>
        <v>18857.1428571428</v>
      </c>
      <c r="H42" s="13" t="n">
        <f aca="false">IF(B42&gt;Ergebnisse!$H$12,Momente!D42*Ergebnisse!$H$12*Ergebnisse!$H$11,Momente!C42*(Ergebnisse!$H$7-Ergebnisse!$H$12)*Ergebnisse!$H$11)</f>
        <v>61285.7142857142</v>
      </c>
      <c r="I42" s="13" t="n">
        <f aca="false">SUM(F42:H42)</f>
        <v>209378.381142857</v>
      </c>
      <c r="J42" s="13" t="n">
        <f aca="false">Ergebnisse!$H$7/70+J41</f>
        <v>7.4</v>
      </c>
    </row>
    <row r="43" customFormat="false" ht="15" hidden="false" customHeight="false" outlineLevel="0" collapsed="false">
      <c r="B43" s="13" t="n">
        <f aca="false">Ergebnisse!$H$7/70+B42</f>
        <v>7.6</v>
      </c>
      <c r="C43" s="13" t="n">
        <f aca="false">B43/Ergebnisse!$H$7</f>
        <v>0.542857142857143</v>
      </c>
      <c r="D43" s="13" t="n">
        <f aca="false">(Ergebnisse!$H$7-Momente!B43)/Ergebnisse!$H$7</f>
        <v>0.457142857142857</v>
      </c>
      <c r="F43" s="13" t="n">
        <f aca="false">((C43*D43)/2)*Ergebnisse!$H$8*Ergebnisse!$H$7*Ergebnisse!$H$7</f>
        <v>128706.304</v>
      </c>
      <c r="G43" s="13" t="n">
        <f aca="false">IF(B43&gt;Ergebnisse!$H$10,D43*Ergebnisse!$H$10*Ergebnisse!$H$9,C43*(Ergebnisse!$H$7-Ergebnisse!$H$10)*Ergebnisse!$H$9)</f>
        <v>18285.7142857143</v>
      </c>
      <c r="H43" s="13" t="n">
        <f aca="false">IF(B43&gt;Ergebnisse!$H$12,Momente!D43*Ergebnisse!$H$12*Ergebnisse!$H$11,Momente!C43*(Ergebnisse!$H$7-Ergebnisse!$H$12)*Ergebnisse!$H$11)</f>
        <v>59428.5714285714</v>
      </c>
      <c r="I43" s="13" t="n">
        <f aca="false">SUM(F43:H43)</f>
        <v>206420.589714286</v>
      </c>
      <c r="J43" s="13" t="n">
        <f aca="false">Ergebnisse!$H$7/70+J42</f>
        <v>7.6</v>
      </c>
    </row>
    <row r="44" customFormat="false" ht="15" hidden="false" customHeight="false" outlineLevel="0" collapsed="false">
      <c r="B44" s="13" t="n">
        <f aca="false">Ergebnisse!$H$7/70+B43</f>
        <v>7.8</v>
      </c>
      <c r="C44" s="13" t="n">
        <f aca="false">B44/Ergebnisse!$H$7</f>
        <v>0.557142857142858</v>
      </c>
      <c r="D44" s="13" t="n">
        <f aca="false">(Ergebnisse!$H$7-Momente!B44)/Ergebnisse!$H$7</f>
        <v>0.442857142857143</v>
      </c>
      <c r="F44" s="13" t="n">
        <f aca="false">((C44*D44)/2)*Ergebnisse!$H$8*Ergebnisse!$H$7*Ergebnisse!$H$7</f>
        <v>127965.396</v>
      </c>
      <c r="G44" s="13" t="n">
        <f aca="false">IF(B44&gt;Ergebnisse!$H$10,D44*Ergebnisse!$H$10*Ergebnisse!$H$9,C44*(Ergebnisse!$H$7-Ergebnisse!$H$10)*Ergebnisse!$H$9)</f>
        <v>17714.2857142857</v>
      </c>
      <c r="H44" s="13" t="n">
        <f aca="false">IF(B44&gt;Ergebnisse!$H$12,Momente!D44*Ergebnisse!$H$12*Ergebnisse!$H$11,Momente!C44*(Ergebnisse!$H$7-Ergebnisse!$H$12)*Ergebnisse!$H$11)</f>
        <v>57571.4285714285</v>
      </c>
      <c r="I44" s="13" t="n">
        <f aca="false">SUM(F44:H44)</f>
        <v>203251.110285714</v>
      </c>
      <c r="J44" s="13" t="n">
        <f aca="false">Ergebnisse!$H$7/70+J43</f>
        <v>7.8</v>
      </c>
    </row>
    <row r="45" customFormat="false" ht="15" hidden="false" customHeight="false" outlineLevel="0" collapsed="false">
      <c r="B45" s="13" t="n">
        <f aca="false">Ergebnisse!$H$7/70+B44</f>
        <v>8</v>
      </c>
      <c r="C45" s="13" t="n">
        <f aca="false">B45/Ergebnisse!$H$7</f>
        <v>0.571428571428572</v>
      </c>
      <c r="D45" s="13" t="n">
        <f aca="false">(Ergebnisse!$H$7-Momente!B45)/Ergebnisse!$H$7</f>
        <v>0.428571428571428</v>
      </c>
      <c r="F45" s="13" t="n">
        <f aca="false">((C45*D45)/2)*Ergebnisse!$H$8*Ergebnisse!$H$7*Ergebnisse!$H$7</f>
        <v>127012.8</v>
      </c>
      <c r="G45" s="13" t="n">
        <f aca="false">IF(B45&gt;Ergebnisse!$H$10,D45*Ergebnisse!$H$10*Ergebnisse!$H$9,C45*(Ergebnisse!$H$7-Ergebnisse!$H$10)*Ergebnisse!$H$9)</f>
        <v>17142.8571428571</v>
      </c>
      <c r="H45" s="13" t="n">
        <f aca="false">IF(B45&gt;Ergebnisse!$H$12,Momente!D45*Ergebnisse!$H$12*Ergebnisse!$H$11,Momente!C45*(Ergebnisse!$H$7-Ergebnisse!$H$12)*Ergebnisse!$H$11)</f>
        <v>55714.2857142857</v>
      </c>
      <c r="I45" s="13" t="n">
        <f aca="false">SUM(F45:H45)</f>
        <v>199869.942857143</v>
      </c>
      <c r="J45" s="13" t="n">
        <f aca="false">Ergebnisse!$H$7/70+J44</f>
        <v>8</v>
      </c>
    </row>
    <row r="46" customFormat="false" ht="15" hidden="false" customHeight="false" outlineLevel="0" collapsed="false">
      <c r="B46" s="13" t="n">
        <f aca="false">Ergebnisse!$H$7/70+B45</f>
        <v>8.2</v>
      </c>
      <c r="C46" s="13" t="n">
        <f aca="false">B46/Ergebnisse!$H$7</f>
        <v>0.585714285714286</v>
      </c>
      <c r="D46" s="13" t="n">
        <f aca="false">(Ergebnisse!$H$7-Momente!B46)/Ergebnisse!$H$7</f>
        <v>0.414285714285714</v>
      </c>
      <c r="F46" s="13" t="n">
        <f aca="false">((C46*D46)/2)*Ergebnisse!$H$8*Ergebnisse!$H$7*Ergebnisse!$H$7</f>
        <v>125848.516</v>
      </c>
      <c r="G46" s="13" t="n">
        <f aca="false">IF(B46&gt;Ergebnisse!$H$10,D46*Ergebnisse!$H$10*Ergebnisse!$H$9,C46*(Ergebnisse!$H$7-Ergebnisse!$H$10)*Ergebnisse!$H$9)</f>
        <v>16571.4285714286</v>
      </c>
      <c r="H46" s="13" t="n">
        <f aca="false">IF(B46&gt;Ergebnisse!$H$12,Momente!D46*Ergebnisse!$H$12*Ergebnisse!$H$11,Momente!C46*(Ergebnisse!$H$7-Ergebnisse!$H$12)*Ergebnisse!$H$11)</f>
        <v>53857.1428571428</v>
      </c>
      <c r="I46" s="13" t="n">
        <f aca="false">SUM(F46:H46)</f>
        <v>196277.087428571</v>
      </c>
      <c r="J46" s="13" t="n">
        <f aca="false">Ergebnisse!$H$7/70+J45</f>
        <v>8.2</v>
      </c>
    </row>
    <row r="47" customFormat="false" ht="15" hidden="false" customHeight="false" outlineLevel="0" collapsed="false">
      <c r="B47" s="13" t="n">
        <f aca="false">Ergebnisse!$H$7/70+B46</f>
        <v>8.4</v>
      </c>
      <c r="C47" s="13" t="n">
        <f aca="false">B47/Ergebnisse!$H$7</f>
        <v>0.6</v>
      </c>
      <c r="D47" s="13" t="n">
        <f aca="false">(Ergebnisse!$H$7-Momente!B47)/Ergebnisse!$H$7</f>
        <v>0.4</v>
      </c>
      <c r="F47" s="13" t="n">
        <f aca="false">((C47*D47)/2)*Ergebnisse!$H$8*Ergebnisse!$H$7*Ergebnisse!$H$7</f>
        <v>124472.544</v>
      </c>
      <c r="G47" s="13" t="n">
        <f aca="false">IF(B47&gt;Ergebnisse!$H$10,D47*Ergebnisse!$H$10*Ergebnisse!$H$9,C47*(Ergebnisse!$H$7-Ergebnisse!$H$10)*Ergebnisse!$H$9)</f>
        <v>16000</v>
      </c>
      <c r="H47" s="13" t="n">
        <f aca="false">IF(B47&gt;Ergebnisse!$H$12,Momente!D47*Ergebnisse!$H$12*Ergebnisse!$H$11,Momente!C47*(Ergebnisse!$H$7-Ergebnisse!$H$12)*Ergebnisse!$H$11)</f>
        <v>52000</v>
      </c>
      <c r="I47" s="13" t="n">
        <f aca="false">SUM(F47:H47)</f>
        <v>192472.544</v>
      </c>
      <c r="J47" s="13" t="n">
        <f aca="false">Ergebnisse!$H$7/70+J46</f>
        <v>8.4</v>
      </c>
    </row>
    <row r="48" customFormat="false" ht="15" hidden="false" customHeight="false" outlineLevel="0" collapsed="false">
      <c r="B48" s="13" t="n">
        <f aca="false">Ergebnisse!$H$7/70+B47</f>
        <v>8.6</v>
      </c>
      <c r="C48" s="13" t="n">
        <f aca="false">B48/Ergebnisse!$H$7</f>
        <v>0.614285714285714</v>
      </c>
      <c r="D48" s="13" t="n">
        <f aca="false">(Ergebnisse!$H$7-Momente!B48)/Ergebnisse!$H$7</f>
        <v>0.385714285714286</v>
      </c>
      <c r="F48" s="13" t="n">
        <f aca="false">((C48*D48)/2)*Ergebnisse!$H$8*Ergebnisse!$H$7*Ergebnisse!$H$7</f>
        <v>122884.884</v>
      </c>
      <c r="G48" s="13" t="n">
        <f aca="false">IF(B48&gt;Ergebnisse!$H$10,D48*Ergebnisse!$H$10*Ergebnisse!$H$9,C48*(Ergebnisse!$H$7-Ergebnisse!$H$10)*Ergebnisse!$H$9)</f>
        <v>15428.5714285714</v>
      </c>
      <c r="H48" s="13" t="n">
        <f aca="false">IF(B48&gt;Ergebnisse!$H$12,Momente!D48*Ergebnisse!$H$12*Ergebnisse!$H$11,Momente!C48*(Ergebnisse!$H$7-Ergebnisse!$H$12)*Ergebnisse!$H$11)</f>
        <v>50142.8571428571</v>
      </c>
      <c r="I48" s="13" t="n">
        <f aca="false">SUM(F48:H48)</f>
        <v>188456.312571429</v>
      </c>
      <c r="J48" s="13" t="n">
        <f aca="false">Ergebnisse!$H$7/70+J47</f>
        <v>8.6</v>
      </c>
    </row>
    <row r="49" customFormat="false" ht="15" hidden="false" customHeight="false" outlineLevel="0" collapsed="false">
      <c r="B49" s="13" t="n">
        <f aca="false">Ergebnisse!$H$7/70+B48</f>
        <v>8.8</v>
      </c>
      <c r="C49" s="13" t="n">
        <f aca="false">B49/Ergebnisse!$H$7</f>
        <v>0.628571428571429</v>
      </c>
      <c r="D49" s="13" t="n">
        <f aca="false">(Ergebnisse!$H$7-Momente!B49)/Ergebnisse!$H$7</f>
        <v>0.371428571428571</v>
      </c>
      <c r="F49" s="13" t="n">
        <f aca="false">((C49*D49)/2)*Ergebnisse!$H$8*Ergebnisse!$H$7*Ergebnisse!$H$7</f>
        <v>121085.536</v>
      </c>
      <c r="G49" s="13" t="n">
        <f aca="false">IF(B49&gt;Ergebnisse!$H$10,D49*Ergebnisse!$H$10*Ergebnisse!$H$9,C49*(Ergebnisse!$H$7-Ergebnisse!$H$10)*Ergebnisse!$H$9)</f>
        <v>14857.1428571429</v>
      </c>
      <c r="H49" s="13" t="n">
        <f aca="false">IF(B49&gt;Ergebnisse!$H$12,Momente!D49*Ergebnisse!$H$12*Ergebnisse!$H$11,Momente!C49*(Ergebnisse!$H$7-Ergebnisse!$H$12)*Ergebnisse!$H$11)</f>
        <v>48285.7142857143</v>
      </c>
      <c r="I49" s="13" t="n">
        <f aca="false">SUM(F49:H49)</f>
        <v>184228.393142857</v>
      </c>
      <c r="J49" s="13" t="n">
        <f aca="false">Ergebnisse!$H$7/70+J48</f>
        <v>8.8</v>
      </c>
    </row>
    <row r="50" customFormat="false" ht="15" hidden="false" customHeight="false" outlineLevel="0" collapsed="false">
      <c r="B50" s="13" t="n">
        <f aca="false">Ergebnisse!$H$7/70+B49</f>
        <v>9</v>
      </c>
      <c r="C50" s="13" t="n">
        <f aca="false">B50/Ergebnisse!$H$7</f>
        <v>0.642857142857143</v>
      </c>
      <c r="D50" s="13" t="n">
        <f aca="false">(Ergebnisse!$H$7-Momente!B50)/Ergebnisse!$H$7</f>
        <v>0.357142857142857</v>
      </c>
      <c r="F50" s="13" t="n">
        <f aca="false">((C50*D50)/2)*Ergebnisse!$H$8*Ergebnisse!$H$7*Ergebnisse!$H$7</f>
        <v>119074.5</v>
      </c>
      <c r="G50" s="13" t="n">
        <f aca="false">IF(B50&gt;Ergebnisse!$H$10,D50*Ergebnisse!$H$10*Ergebnisse!$H$9,C50*(Ergebnisse!$H$7-Ergebnisse!$H$10)*Ergebnisse!$H$9)</f>
        <v>14285.7142857143</v>
      </c>
      <c r="H50" s="13" t="n">
        <f aca="false">IF(B50&gt;Ergebnisse!$H$12,Momente!D50*Ergebnisse!$H$12*Ergebnisse!$H$11,Momente!C50*(Ergebnisse!$H$7-Ergebnisse!$H$12)*Ergebnisse!$H$11)</f>
        <v>46428.5714285714</v>
      </c>
      <c r="I50" s="13" t="n">
        <f aca="false">SUM(F50:H50)</f>
        <v>179788.785714286</v>
      </c>
      <c r="J50" s="13" t="n">
        <f aca="false">Ergebnisse!$H$7/70+J49</f>
        <v>9</v>
      </c>
    </row>
    <row r="51" customFormat="false" ht="15" hidden="false" customHeight="false" outlineLevel="0" collapsed="false">
      <c r="B51" s="13" t="n">
        <f aca="false">Ergebnisse!$H$7/70+B50</f>
        <v>9.2</v>
      </c>
      <c r="C51" s="13" t="n">
        <f aca="false">B51/Ergebnisse!$H$7</f>
        <v>0.657142857142857</v>
      </c>
      <c r="D51" s="13" t="n">
        <f aca="false">(Ergebnisse!$H$7-Momente!B51)/Ergebnisse!$H$7</f>
        <v>0.342857142857143</v>
      </c>
      <c r="F51" s="13" t="n">
        <f aca="false">((C51*D51)/2)*Ergebnisse!$H$8*Ergebnisse!$H$7*Ergebnisse!$H$7</f>
        <v>116851.776</v>
      </c>
      <c r="G51" s="13" t="n">
        <f aca="false">IF(B51&gt;Ergebnisse!$H$10,D51*Ergebnisse!$H$10*Ergebnisse!$H$9,C51*(Ergebnisse!$H$7-Ergebnisse!$H$10)*Ergebnisse!$H$9)</f>
        <v>13714.2857142857</v>
      </c>
      <c r="H51" s="13" t="n">
        <f aca="false">IF(B51&gt;Ergebnisse!$H$12,Momente!D51*Ergebnisse!$H$12*Ergebnisse!$H$11,Momente!C51*(Ergebnisse!$H$7-Ergebnisse!$H$12)*Ergebnisse!$H$11)</f>
        <v>44571.4285714286</v>
      </c>
      <c r="I51" s="13" t="n">
        <f aca="false">SUM(F51:H51)</f>
        <v>175137.490285714</v>
      </c>
      <c r="J51" s="13" t="n">
        <f aca="false">Ergebnisse!$H$7/70+J50</f>
        <v>9.2</v>
      </c>
    </row>
    <row r="52" customFormat="false" ht="15" hidden="false" customHeight="false" outlineLevel="0" collapsed="false">
      <c r="B52" s="13" t="n">
        <f aca="false">Ergebnisse!$H$7/70+B51</f>
        <v>9.4</v>
      </c>
      <c r="C52" s="13" t="n">
        <f aca="false">B52/Ergebnisse!$H$7</f>
        <v>0.671428571428571</v>
      </c>
      <c r="D52" s="13" t="n">
        <f aca="false">(Ergebnisse!$H$7-Momente!B52)/Ergebnisse!$H$7</f>
        <v>0.328571428571429</v>
      </c>
      <c r="F52" s="13" t="n">
        <f aca="false">((C52*D52)/2)*Ergebnisse!$H$8*Ergebnisse!$H$7*Ergebnisse!$H$7</f>
        <v>114417.364</v>
      </c>
      <c r="G52" s="13" t="n">
        <f aca="false">IF(B52&gt;Ergebnisse!$H$10,D52*Ergebnisse!$H$10*Ergebnisse!$H$9,C52*(Ergebnisse!$H$7-Ergebnisse!$H$10)*Ergebnisse!$H$9)</f>
        <v>13142.8571428571</v>
      </c>
      <c r="H52" s="13" t="n">
        <f aca="false">IF(B52&gt;Ergebnisse!$H$12,Momente!D52*Ergebnisse!$H$12*Ergebnisse!$H$11,Momente!C52*(Ergebnisse!$H$7-Ergebnisse!$H$12)*Ergebnisse!$H$11)</f>
        <v>42714.2857142857</v>
      </c>
      <c r="I52" s="13" t="n">
        <f aca="false">SUM(F52:H52)</f>
        <v>170274.506857143</v>
      </c>
      <c r="J52" s="13" t="n">
        <f aca="false">Ergebnisse!$H$7/70+J51</f>
        <v>9.4</v>
      </c>
    </row>
    <row r="53" customFormat="false" ht="15" hidden="false" customHeight="false" outlineLevel="0" collapsed="false">
      <c r="B53" s="13" t="n">
        <f aca="false">Ergebnisse!$H$7/70+B52</f>
        <v>9.6</v>
      </c>
      <c r="C53" s="13" t="n">
        <f aca="false">B53/Ergebnisse!$H$7</f>
        <v>0.685714285714286</v>
      </c>
      <c r="D53" s="13" t="n">
        <f aca="false">(Ergebnisse!$H$7-Momente!B53)/Ergebnisse!$H$7</f>
        <v>0.314285714285714</v>
      </c>
      <c r="F53" s="13" t="n">
        <f aca="false">((C53*D53)/2)*Ergebnisse!$H$8*Ergebnisse!$H$7*Ergebnisse!$H$7</f>
        <v>111771.264</v>
      </c>
      <c r="G53" s="13" t="n">
        <f aca="false">IF(B53&gt;Ergebnisse!$H$10,D53*Ergebnisse!$H$10*Ergebnisse!$H$9,C53*(Ergebnisse!$H$7-Ergebnisse!$H$10)*Ergebnisse!$H$9)</f>
        <v>12571.4285714286</v>
      </c>
      <c r="H53" s="13" t="n">
        <f aca="false">IF(B53&gt;Ergebnisse!$H$12,Momente!D53*Ergebnisse!$H$12*Ergebnisse!$H$11,Momente!C53*(Ergebnisse!$H$7-Ergebnisse!$H$12)*Ergebnisse!$H$11)</f>
        <v>40857.1428571429</v>
      </c>
      <c r="I53" s="13" t="n">
        <f aca="false">SUM(F53:H53)</f>
        <v>165199.835428572</v>
      </c>
      <c r="J53" s="13" t="n">
        <f aca="false">Ergebnisse!$H$7/70+J52</f>
        <v>9.6</v>
      </c>
    </row>
    <row r="54" customFormat="false" ht="15" hidden="false" customHeight="false" outlineLevel="0" collapsed="false">
      <c r="B54" s="13" t="n">
        <f aca="false">Ergebnisse!$H$7/70+B53</f>
        <v>9.8</v>
      </c>
      <c r="C54" s="13" t="n">
        <f aca="false">B54/Ergebnisse!$H$7</f>
        <v>0.7</v>
      </c>
      <c r="D54" s="13" t="n">
        <f aca="false">(Ergebnisse!$H$7-Momente!B54)/Ergebnisse!$H$7</f>
        <v>0.3</v>
      </c>
      <c r="F54" s="13" t="n">
        <f aca="false">((C54*D54)/2)*Ergebnisse!$H$8*Ergebnisse!$H$7*Ergebnisse!$H$7</f>
        <v>108913.476</v>
      </c>
      <c r="G54" s="13" t="n">
        <f aca="false">IF(B54&gt;Ergebnisse!$H$10,D54*Ergebnisse!$H$10*Ergebnisse!$H$9,C54*(Ergebnisse!$H$7-Ergebnisse!$H$10)*Ergebnisse!$H$9)</f>
        <v>12000</v>
      </c>
      <c r="H54" s="13" t="n">
        <f aca="false">IF(B54&gt;Ergebnisse!$H$12,Momente!D54*Ergebnisse!$H$12*Ergebnisse!$H$11,Momente!C54*(Ergebnisse!$H$7-Ergebnisse!$H$12)*Ergebnisse!$H$11)</f>
        <v>39000</v>
      </c>
      <c r="I54" s="13" t="n">
        <f aca="false">SUM(F54:H54)</f>
        <v>159913.476</v>
      </c>
      <c r="J54" s="13" t="n">
        <f aca="false">Ergebnisse!$H$7/70+J53</f>
        <v>9.8</v>
      </c>
    </row>
    <row r="55" customFormat="false" ht="15" hidden="false" customHeight="false" outlineLevel="0" collapsed="false">
      <c r="B55" s="13" t="n">
        <f aca="false">Ergebnisse!$H$7/70+B54</f>
        <v>10</v>
      </c>
      <c r="C55" s="13" t="n">
        <f aca="false">B55/Ergebnisse!$H$7</f>
        <v>0.714285714285714</v>
      </c>
      <c r="D55" s="13" t="n">
        <f aca="false">(Ergebnisse!$H$7-Momente!B55)/Ergebnisse!$H$7</f>
        <v>0.285714285714286</v>
      </c>
      <c r="F55" s="13" t="n">
        <f aca="false">((C55*D55)/2)*Ergebnisse!$H$8*Ergebnisse!$H$7*Ergebnisse!$H$7</f>
        <v>105844</v>
      </c>
      <c r="G55" s="13" t="n">
        <f aca="false">IF(B55&gt;Ergebnisse!$H$10,D55*Ergebnisse!$H$10*Ergebnisse!$H$9,C55*(Ergebnisse!$H$7-Ergebnisse!$H$10)*Ergebnisse!$H$9)</f>
        <v>11428.5714285714</v>
      </c>
      <c r="H55" s="13" t="n">
        <f aca="false">IF(B55&gt;Ergebnisse!$H$12,Momente!D55*Ergebnisse!$H$12*Ergebnisse!$H$11,Momente!C55*(Ergebnisse!$H$7-Ergebnisse!$H$12)*Ergebnisse!$H$11)</f>
        <v>37142.8571428572</v>
      </c>
      <c r="I55" s="13" t="n">
        <f aca="false">SUM(F55:H55)</f>
        <v>154415.428571429</v>
      </c>
      <c r="J55" s="13" t="n">
        <f aca="false">Ergebnisse!$H$7/70+J54</f>
        <v>10</v>
      </c>
    </row>
    <row r="56" customFormat="false" ht="15" hidden="false" customHeight="false" outlineLevel="0" collapsed="false">
      <c r="B56" s="13" t="n">
        <f aca="false">Ergebnisse!$H$7/70+B55</f>
        <v>10.2</v>
      </c>
      <c r="C56" s="13" t="n">
        <f aca="false">B56/Ergebnisse!$H$7</f>
        <v>0.728571428571428</v>
      </c>
      <c r="D56" s="13" t="n">
        <f aca="false">(Ergebnisse!$H$7-Momente!B56)/Ergebnisse!$H$7</f>
        <v>0.271428571428572</v>
      </c>
      <c r="F56" s="13" t="n">
        <f aca="false">((C56*D56)/2)*Ergebnisse!$H$8*Ergebnisse!$H$7*Ergebnisse!$H$7</f>
        <v>102562.836</v>
      </c>
      <c r="G56" s="13" t="n">
        <f aca="false">IF(B56&gt;Ergebnisse!$H$10,D56*Ergebnisse!$H$10*Ergebnisse!$H$9,C56*(Ergebnisse!$H$7-Ergebnisse!$H$10)*Ergebnisse!$H$9)</f>
        <v>10857.1428571429</v>
      </c>
      <c r="H56" s="13" t="n">
        <f aca="false">IF(B56&gt;Ergebnisse!$H$12,Momente!D56*Ergebnisse!$H$12*Ergebnisse!$H$11,Momente!C56*(Ergebnisse!$H$7-Ergebnisse!$H$12)*Ergebnisse!$H$11)</f>
        <v>35285.7142857143</v>
      </c>
      <c r="I56" s="13" t="n">
        <f aca="false">SUM(F56:H56)</f>
        <v>148705.693142857</v>
      </c>
      <c r="J56" s="13" t="n">
        <f aca="false">Ergebnisse!$H$7/70+J55</f>
        <v>10.2</v>
      </c>
    </row>
    <row r="57" customFormat="false" ht="15" hidden="false" customHeight="false" outlineLevel="0" collapsed="false">
      <c r="B57" s="13" t="n">
        <f aca="false">Ergebnisse!$H$7/70+B56</f>
        <v>10.4</v>
      </c>
      <c r="C57" s="13" t="n">
        <f aca="false">B57/Ergebnisse!$H$7</f>
        <v>0.742857142857143</v>
      </c>
      <c r="D57" s="13" t="n">
        <f aca="false">(Ergebnisse!$H$7-Momente!B57)/Ergebnisse!$H$7</f>
        <v>0.257142857142857</v>
      </c>
      <c r="F57" s="13" t="n">
        <f aca="false">((C57*D57)/2)*Ergebnisse!$H$8*Ergebnisse!$H$7*Ergebnisse!$H$7</f>
        <v>99069.9840000001</v>
      </c>
      <c r="G57" s="13" t="n">
        <f aca="false">IF(B57&gt;Ergebnisse!$H$10,D57*Ergebnisse!$H$10*Ergebnisse!$H$9,C57*(Ergebnisse!$H$7-Ergebnisse!$H$10)*Ergebnisse!$H$9)</f>
        <v>10285.7142857143</v>
      </c>
      <c r="H57" s="13" t="n">
        <f aca="false">IF(B57&gt;Ergebnisse!$H$12,Momente!D57*Ergebnisse!$H$12*Ergebnisse!$H$11,Momente!C57*(Ergebnisse!$H$7-Ergebnisse!$H$12)*Ergebnisse!$H$11)</f>
        <v>33428.5714285715</v>
      </c>
      <c r="I57" s="13" t="n">
        <f aca="false">SUM(F57:H57)</f>
        <v>142784.269714286</v>
      </c>
      <c r="J57" s="13" t="n">
        <f aca="false">Ergebnisse!$H$7/70+J56</f>
        <v>10.4</v>
      </c>
    </row>
    <row r="58" customFormat="false" ht="15" hidden="false" customHeight="false" outlineLevel="0" collapsed="false">
      <c r="B58" s="13" t="n">
        <f aca="false">Ergebnisse!$H$7/70+B57</f>
        <v>10.6</v>
      </c>
      <c r="C58" s="13" t="n">
        <f aca="false">B58/Ergebnisse!$H$7</f>
        <v>0.757142857142857</v>
      </c>
      <c r="D58" s="13" t="n">
        <f aca="false">(Ergebnisse!$H$7-Momente!B58)/Ergebnisse!$H$7</f>
        <v>0.242857142857143</v>
      </c>
      <c r="F58" s="13" t="n">
        <f aca="false">((C58*D58)/2)*Ergebnisse!$H$8*Ergebnisse!$H$7*Ergebnisse!$H$7</f>
        <v>95365.4440000001</v>
      </c>
      <c r="G58" s="13" t="n">
        <f aca="false">IF(B58&gt;Ergebnisse!$H$10,D58*Ergebnisse!$H$10*Ergebnisse!$H$9,C58*(Ergebnisse!$H$7-Ergebnisse!$H$10)*Ergebnisse!$H$9)</f>
        <v>9714.28571428573</v>
      </c>
      <c r="H58" s="13" t="n">
        <f aca="false">IF(B58&gt;Ergebnisse!$H$12,Momente!D58*Ergebnisse!$H$12*Ergebnisse!$H$11,Momente!C58*(Ergebnisse!$H$7-Ergebnisse!$H$12)*Ergebnisse!$H$11)</f>
        <v>31571.4285714286</v>
      </c>
      <c r="I58" s="13" t="n">
        <f aca="false">SUM(F58:H58)</f>
        <v>136651.158285714</v>
      </c>
      <c r="J58" s="13" t="n">
        <f aca="false">Ergebnisse!$H$7/70+J57</f>
        <v>10.6</v>
      </c>
    </row>
    <row r="59" customFormat="false" ht="15" hidden="false" customHeight="false" outlineLevel="0" collapsed="false">
      <c r="B59" s="13" t="n">
        <f aca="false">Ergebnisse!$H$7/70+B58</f>
        <v>10.8</v>
      </c>
      <c r="C59" s="13" t="n">
        <f aca="false">B59/Ergebnisse!$H$7</f>
        <v>0.771428571428571</v>
      </c>
      <c r="D59" s="13" t="n">
        <f aca="false">(Ergebnisse!$H$7-Momente!B59)/Ergebnisse!$H$7</f>
        <v>0.228571428571429</v>
      </c>
      <c r="F59" s="13" t="n">
        <f aca="false">((C59*D59)/2)*Ergebnisse!$H$8*Ergebnisse!$H$7*Ergebnisse!$H$7</f>
        <v>91449.2160000001</v>
      </c>
      <c r="G59" s="13" t="n">
        <f aca="false">IF(B59&gt;Ergebnisse!$H$10,D59*Ergebnisse!$H$10*Ergebnisse!$H$9,C59*(Ergebnisse!$H$7-Ergebnisse!$H$10)*Ergebnisse!$H$9)</f>
        <v>9142.85714285716</v>
      </c>
      <c r="H59" s="13" t="n">
        <f aca="false">IF(B59&gt;Ergebnisse!$H$12,Momente!D59*Ergebnisse!$H$12*Ergebnisse!$H$11,Momente!C59*(Ergebnisse!$H$7-Ergebnisse!$H$12)*Ergebnisse!$H$11)</f>
        <v>29714.2857142858</v>
      </c>
      <c r="I59" s="13" t="n">
        <f aca="false">SUM(F59:H59)</f>
        <v>130306.358857143</v>
      </c>
      <c r="J59" s="13" t="n">
        <f aca="false">Ergebnisse!$H$7/70+J58</f>
        <v>10.8</v>
      </c>
    </row>
    <row r="60" customFormat="false" ht="15" hidden="false" customHeight="false" outlineLevel="0" collapsed="false">
      <c r="B60" s="13" t="n">
        <f aca="false">Ergebnisse!$H$7/70+B59</f>
        <v>11</v>
      </c>
      <c r="C60" s="13" t="n">
        <f aca="false">B60/Ergebnisse!$H$7</f>
        <v>0.785714285714285</v>
      </c>
      <c r="D60" s="13" t="n">
        <f aca="false">(Ergebnisse!$H$7-Momente!B60)/Ergebnisse!$H$7</f>
        <v>0.214285714285715</v>
      </c>
      <c r="F60" s="13" t="n">
        <f aca="false">((C60*D60)/2)*Ergebnisse!$H$8*Ergebnisse!$H$7*Ergebnisse!$H$7</f>
        <v>87321.3000000002</v>
      </c>
      <c r="G60" s="13" t="n">
        <f aca="false">IF(B60&gt;Ergebnisse!$H$10,D60*Ergebnisse!$H$10*Ergebnisse!$H$9,C60*(Ergebnisse!$H$7-Ergebnisse!$H$10)*Ergebnisse!$H$9)</f>
        <v>8571.42857142859</v>
      </c>
      <c r="H60" s="13" t="n">
        <f aca="false">IF(B60&gt;Ergebnisse!$H$12,Momente!D60*Ergebnisse!$H$12*Ergebnisse!$H$11,Momente!C60*(Ergebnisse!$H$7-Ergebnisse!$H$12)*Ergebnisse!$H$11)</f>
        <v>27857.1428571429</v>
      </c>
      <c r="I60" s="13" t="n">
        <f aca="false">SUM(F60:H60)</f>
        <v>123749.871428572</v>
      </c>
      <c r="J60" s="13" t="n">
        <f aca="false">Ergebnisse!$H$7/70+J59</f>
        <v>11</v>
      </c>
    </row>
    <row r="61" customFormat="false" ht="15" hidden="false" customHeight="false" outlineLevel="0" collapsed="false">
      <c r="B61" s="13" t="n">
        <f aca="false">Ergebnisse!$H$7/70+B60</f>
        <v>11.2</v>
      </c>
      <c r="C61" s="13" t="n">
        <f aca="false">B61/Ergebnisse!$H$7</f>
        <v>0.8</v>
      </c>
      <c r="D61" s="13" t="n">
        <f aca="false">(Ergebnisse!$H$7-Momente!B61)/Ergebnisse!$H$7</f>
        <v>0.200000000000001</v>
      </c>
      <c r="F61" s="13" t="n">
        <f aca="false">((C61*D61)/2)*Ergebnisse!$H$8*Ergebnisse!$H$7*Ergebnisse!$H$7</f>
        <v>82981.6960000002</v>
      </c>
      <c r="G61" s="13" t="n">
        <f aca="false">IF(B61&gt;Ergebnisse!$H$10,D61*Ergebnisse!$H$10*Ergebnisse!$H$9,C61*(Ergebnisse!$H$7-Ergebnisse!$H$10)*Ergebnisse!$H$9)</f>
        <v>8000.00000000002</v>
      </c>
      <c r="H61" s="13" t="n">
        <f aca="false">IF(B61&gt;Ergebnisse!$H$12,Momente!D61*Ergebnisse!$H$12*Ergebnisse!$H$11,Momente!C61*(Ergebnisse!$H$7-Ergebnisse!$H$12)*Ergebnisse!$H$11)</f>
        <v>26000.0000000001</v>
      </c>
      <c r="I61" s="13" t="n">
        <f aca="false">SUM(F61:H61)</f>
        <v>116981.696</v>
      </c>
      <c r="J61" s="13" t="n">
        <f aca="false">Ergebnisse!$H$7/70+J60</f>
        <v>11.2</v>
      </c>
    </row>
    <row r="62" customFormat="false" ht="15" hidden="false" customHeight="false" outlineLevel="0" collapsed="false">
      <c r="B62" s="13" t="n">
        <f aca="false">Ergebnisse!$H$7/70+B61</f>
        <v>11.4</v>
      </c>
      <c r="C62" s="13" t="n">
        <f aca="false">B62/Ergebnisse!$H$7</f>
        <v>0.814285714285714</v>
      </c>
      <c r="D62" s="13" t="n">
        <f aca="false">(Ergebnisse!$H$7-Momente!B62)/Ergebnisse!$H$7</f>
        <v>0.185714285714286</v>
      </c>
      <c r="F62" s="13" t="n">
        <f aca="false">((C62*D62)/2)*Ergebnisse!$H$8*Ergebnisse!$H$7*Ergebnisse!$H$7</f>
        <v>78430.4040000002</v>
      </c>
      <c r="G62" s="13" t="n">
        <f aca="false">IF(B62&gt;Ergebnisse!$H$10,D62*Ergebnisse!$H$10*Ergebnisse!$H$9,C62*(Ergebnisse!$H$7-Ergebnisse!$H$10)*Ergebnisse!$H$9)</f>
        <v>7428.57142857145</v>
      </c>
      <c r="H62" s="13" t="n">
        <f aca="false">IF(B62&gt;Ergebnisse!$H$12,Momente!D62*Ergebnisse!$H$12*Ergebnisse!$H$11,Momente!C62*(Ergebnisse!$H$7-Ergebnisse!$H$12)*Ergebnisse!$H$11)</f>
        <v>24142.8571428572</v>
      </c>
      <c r="I62" s="13" t="n">
        <f aca="false">SUM(F62:H62)</f>
        <v>110001.832571429</v>
      </c>
      <c r="J62" s="13" t="n">
        <f aca="false">Ergebnisse!$H$7/70+J61</f>
        <v>11.4</v>
      </c>
    </row>
    <row r="63" customFormat="false" ht="15" hidden="false" customHeight="false" outlineLevel="0" collapsed="false">
      <c r="B63" s="13" t="n">
        <f aca="false">Ergebnisse!$H$7/70+B62</f>
        <v>11.6</v>
      </c>
      <c r="C63" s="13" t="n">
        <f aca="false">B63/Ergebnisse!$H$7</f>
        <v>0.828571428571428</v>
      </c>
      <c r="D63" s="13" t="n">
        <f aca="false">(Ergebnisse!$H$7-Momente!B63)/Ergebnisse!$H$7</f>
        <v>0.171428571428572</v>
      </c>
      <c r="F63" s="13" t="n">
        <f aca="false">((C63*D63)/2)*Ergebnisse!$H$8*Ergebnisse!$H$7*Ergebnisse!$H$7</f>
        <v>73667.4240000002</v>
      </c>
      <c r="G63" s="13" t="n">
        <f aca="false">IF(B63&gt;Ergebnisse!$H$10,D63*Ergebnisse!$H$10*Ergebnisse!$H$9,C63*(Ergebnisse!$H$7-Ergebnisse!$H$10)*Ergebnisse!$H$9)</f>
        <v>6857.14285714288</v>
      </c>
      <c r="H63" s="13" t="n">
        <f aca="false">IF(B63&gt;Ergebnisse!$H$12,Momente!D63*Ergebnisse!$H$12*Ergebnisse!$H$11,Momente!C63*(Ergebnisse!$H$7-Ergebnisse!$H$12)*Ergebnisse!$H$11)</f>
        <v>22285.7142857144</v>
      </c>
      <c r="I63" s="13" t="n">
        <f aca="false">SUM(F63:H63)</f>
        <v>102810.281142857</v>
      </c>
      <c r="J63" s="13" t="n">
        <f aca="false">Ergebnisse!$H$7/70+J62</f>
        <v>11.6</v>
      </c>
    </row>
    <row r="64" customFormat="false" ht="15" hidden="false" customHeight="false" outlineLevel="0" collapsed="false">
      <c r="B64" s="13" t="n">
        <f aca="false">Ergebnisse!$H$7/70+B63</f>
        <v>11.8</v>
      </c>
      <c r="C64" s="13" t="n">
        <f aca="false">B64/Ergebnisse!$H$7</f>
        <v>0.842857142857142</v>
      </c>
      <c r="D64" s="13" t="n">
        <f aca="false">(Ergebnisse!$H$7-Momente!B64)/Ergebnisse!$H$7</f>
        <v>0.157142857142858</v>
      </c>
      <c r="F64" s="13" t="n">
        <f aca="false">((C64*D64)/2)*Ergebnisse!$H$8*Ergebnisse!$H$7*Ergebnisse!$H$7</f>
        <v>68692.7560000003</v>
      </c>
      <c r="G64" s="13" t="n">
        <f aca="false">IF(B64&gt;Ergebnisse!$H$10,D64*Ergebnisse!$H$10*Ergebnisse!$H$9,C64*(Ergebnisse!$H$7-Ergebnisse!$H$10)*Ergebnisse!$H$9)</f>
        <v>6285.71428571431</v>
      </c>
      <c r="H64" s="13" t="n">
        <f aca="false">IF(B64&gt;Ergebnisse!$H$12,Momente!D64*Ergebnisse!$H$12*Ergebnisse!$H$11,Momente!C64*(Ergebnisse!$H$7-Ergebnisse!$H$12)*Ergebnisse!$H$11)</f>
        <v>20428.5714285715</v>
      </c>
      <c r="I64" s="13" t="n">
        <f aca="false">SUM(F64:H64)</f>
        <v>95407.0417142861</v>
      </c>
      <c r="J64" s="13" t="n">
        <f aca="false">Ergebnisse!$H$7/70+J63</f>
        <v>11.8</v>
      </c>
    </row>
    <row r="65" customFormat="false" ht="15" hidden="false" customHeight="false" outlineLevel="0" collapsed="false">
      <c r="B65" s="13" t="n">
        <f aca="false">Ergebnisse!$H$7/70+B64</f>
        <v>12</v>
      </c>
      <c r="C65" s="13" t="n">
        <f aca="false">B65/Ergebnisse!$H$7</f>
        <v>0.857142857142856</v>
      </c>
      <c r="D65" s="13" t="n">
        <f aca="false">(Ergebnisse!$H$7-Momente!B65)/Ergebnisse!$H$7</f>
        <v>0.142857142857144</v>
      </c>
      <c r="F65" s="13" t="n">
        <f aca="false">((C65*D65)/2)*Ergebnisse!$H$8*Ergebnisse!$H$7*Ergebnisse!$H$7</f>
        <v>63506.4000000003</v>
      </c>
      <c r="G65" s="13" t="n">
        <f aca="false">IF(B65&gt;Ergebnisse!$H$10,D65*Ergebnisse!$H$10*Ergebnisse!$H$9,C65*(Ergebnisse!$H$7-Ergebnisse!$H$10)*Ergebnisse!$H$9)</f>
        <v>5714.28571428574</v>
      </c>
      <c r="H65" s="13" t="n">
        <f aca="false">IF(B65&gt;Ergebnisse!$H$12,Momente!D65*Ergebnisse!$H$12*Ergebnisse!$H$11,Momente!C65*(Ergebnisse!$H$7-Ergebnisse!$H$12)*Ergebnisse!$H$11)</f>
        <v>18571.4285714287</v>
      </c>
      <c r="I65" s="13" t="n">
        <f aca="false">SUM(F65:H65)</f>
        <v>87792.1142857147</v>
      </c>
      <c r="J65" s="13" t="n">
        <f aca="false">Ergebnisse!$H$7/70+J64</f>
        <v>12</v>
      </c>
    </row>
    <row r="66" customFormat="false" ht="15" hidden="false" customHeight="false" outlineLevel="0" collapsed="false">
      <c r="B66" s="13" t="n">
        <f aca="false">Ergebnisse!$H$7/70+B65</f>
        <v>12.2</v>
      </c>
      <c r="C66" s="13" t="n">
        <f aca="false">B66/Ergebnisse!$H$7</f>
        <v>0.871428571428571</v>
      </c>
      <c r="D66" s="13" t="n">
        <f aca="false">(Ergebnisse!$H$7-Momente!B66)/Ergebnisse!$H$7</f>
        <v>0.128571428571429</v>
      </c>
      <c r="F66" s="13" t="n">
        <f aca="false">((C66*D66)/2)*Ergebnisse!$H$8*Ergebnisse!$H$7*Ergebnisse!$H$7</f>
        <v>58108.3560000003</v>
      </c>
      <c r="G66" s="13" t="n">
        <f aca="false">IF(B66&gt;Ergebnisse!$H$10,D66*Ergebnisse!$H$10*Ergebnisse!$H$9,C66*(Ergebnisse!$H$7-Ergebnisse!$H$10)*Ergebnisse!$H$9)</f>
        <v>5142.85714285718</v>
      </c>
      <c r="H66" s="13" t="n">
        <f aca="false">IF(B66&gt;Ergebnisse!$H$12,Momente!D66*Ergebnisse!$H$12*Ergebnisse!$H$11,Momente!C66*(Ergebnisse!$H$7-Ergebnisse!$H$12)*Ergebnisse!$H$11)</f>
        <v>16714.2857142858</v>
      </c>
      <c r="I66" s="13" t="n">
        <f aca="false">SUM(F66:H66)</f>
        <v>79965.4988571433</v>
      </c>
      <c r="J66" s="13" t="n">
        <f aca="false">Ergebnisse!$H$7/70+J65</f>
        <v>12.2</v>
      </c>
    </row>
    <row r="67" customFormat="false" ht="15" hidden="false" customHeight="false" outlineLevel="0" collapsed="false">
      <c r="B67" s="13" t="n">
        <f aca="false">Ergebnisse!$H$7/70+B66</f>
        <v>12.4</v>
      </c>
      <c r="C67" s="13" t="n">
        <f aca="false">B67/Ergebnisse!$H$7</f>
        <v>0.885714285714285</v>
      </c>
      <c r="D67" s="13" t="n">
        <f aca="false">(Ergebnisse!$H$7-Momente!B67)/Ergebnisse!$H$7</f>
        <v>0.114285714285715</v>
      </c>
      <c r="F67" s="13" t="n">
        <f aca="false">((C67*D67)/2)*Ergebnisse!$H$8*Ergebnisse!$H$7*Ergebnisse!$H$7</f>
        <v>52498.6240000003</v>
      </c>
      <c r="G67" s="13" t="n">
        <f aca="false">IF(B67&gt;Ergebnisse!$H$10,D67*Ergebnisse!$H$10*Ergebnisse!$H$9,C67*(Ergebnisse!$H$7-Ergebnisse!$H$10)*Ergebnisse!$H$9)</f>
        <v>4571.42857142861</v>
      </c>
      <c r="H67" s="13" t="n">
        <f aca="false">IF(B67&gt;Ergebnisse!$H$12,Momente!D67*Ergebnisse!$H$12*Ergebnisse!$H$11,Momente!C67*(Ergebnisse!$H$7-Ergebnisse!$H$12)*Ergebnisse!$H$11)</f>
        <v>14857.142857143</v>
      </c>
      <c r="I67" s="13" t="n">
        <f aca="false">SUM(F67:H67)</f>
        <v>71927.1954285719</v>
      </c>
      <c r="J67" s="13" t="n">
        <f aca="false">Ergebnisse!$H$7/70+J66</f>
        <v>12.4</v>
      </c>
    </row>
    <row r="68" customFormat="false" ht="15" hidden="false" customHeight="false" outlineLevel="0" collapsed="false">
      <c r="B68" s="13" t="n">
        <f aca="false">Ergebnisse!$H$7/70+B67</f>
        <v>12.6</v>
      </c>
      <c r="C68" s="13" t="n">
        <f aca="false">B68/Ergebnisse!$H$7</f>
        <v>0.899999999999999</v>
      </c>
      <c r="D68" s="13" t="n">
        <f aca="false">(Ergebnisse!$H$7-Momente!B68)/Ergebnisse!$H$7</f>
        <v>0.100000000000001</v>
      </c>
      <c r="F68" s="13" t="n">
        <f aca="false">((C68*D68)/2)*Ergebnisse!$H$8*Ergebnisse!$H$7*Ergebnisse!$H$7</f>
        <v>46677.2040000004</v>
      </c>
      <c r="G68" s="13" t="n">
        <f aca="false">IF(B68&gt;Ergebnisse!$H$10,D68*Ergebnisse!$H$10*Ergebnisse!$H$9,C68*(Ergebnisse!$H$7-Ergebnisse!$H$10)*Ergebnisse!$H$9)</f>
        <v>4000.00000000004</v>
      </c>
      <c r="H68" s="13" t="n">
        <f aca="false">IF(B68&gt;Ergebnisse!$H$12,Momente!D68*Ergebnisse!$H$12*Ergebnisse!$H$11,Momente!C68*(Ergebnisse!$H$7-Ergebnisse!$H$12)*Ergebnisse!$H$11)</f>
        <v>13000.0000000001</v>
      </c>
      <c r="I68" s="13" t="n">
        <f aca="false">SUM(F68:H68)</f>
        <v>63677.2040000005</v>
      </c>
      <c r="J68" s="13" t="n">
        <f aca="false">Ergebnisse!$H$7/70+J67</f>
        <v>12.6</v>
      </c>
    </row>
    <row r="69" customFormat="false" ht="15" hidden="false" customHeight="false" outlineLevel="0" collapsed="false">
      <c r="B69" s="13" t="n">
        <f aca="false">Ergebnisse!$H$7/70+B68</f>
        <v>12.8</v>
      </c>
      <c r="C69" s="13" t="n">
        <f aca="false">B69/Ergebnisse!$H$7</f>
        <v>0.914285714285713</v>
      </c>
      <c r="D69" s="13" t="n">
        <f aca="false">(Ergebnisse!$H$7-Momente!B69)/Ergebnisse!$H$7</f>
        <v>0.0857142857142867</v>
      </c>
      <c r="F69" s="13" t="n">
        <f aca="false">((C69*D69)/2)*Ergebnisse!$H$8*Ergebnisse!$H$7*Ergebnisse!$H$7</f>
        <v>40644.0960000004</v>
      </c>
      <c r="G69" s="13" t="n">
        <f aca="false">IF(B69&gt;Ergebnisse!$H$10,D69*Ergebnisse!$H$10*Ergebnisse!$H$9,C69*(Ergebnisse!$H$7-Ergebnisse!$H$10)*Ergebnisse!$H$9)</f>
        <v>3428.57142857147</v>
      </c>
      <c r="H69" s="13" t="n">
        <f aca="false">IF(B69&gt;Ergebnisse!$H$12,Momente!D69*Ergebnisse!$H$12*Ergebnisse!$H$11,Momente!C69*(Ergebnisse!$H$7-Ergebnisse!$H$12)*Ergebnisse!$H$11)</f>
        <v>11142.8571428573</v>
      </c>
      <c r="I69" s="13" t="n">
        <f aca="false">SUM(F69:H69)</f>
        <v>55215.5245714291</v>
      </c>
      <c r="J69" s="13" t="n">
        <f aca="false">Ergebnisse!$H$7/70+J68</f>
        <v>12.8</v>
      </c>
    </row>
    <row r="70" customFormat="false" ht="15" hidden="false" customHeight="false" outlineLevel="0" collapsed="false">
      <c r="B70" s="13" t="n">
        <f aca="false">Ergebnisse!$H$7/70+B69</f>
        <v>13</v>
      </c>
      <c r="C70" s="13" t="n">
        <f aca="false">B70/Ergebnisse!$H$7</f>
        <v>0.928571428571428</v>
      </c>
      <c r="D70" s="13" t="n">
        <f aca="false">(Ergebnisse!$H$7-Momente!B70)/Ergebnisse!$H$7</f>
        <v>0.0714285714285724</v>
      </c>
      <c r="F70" s="13" t="n">
        <f aca="false">((C70*D70)/2)*Ergebnisse!$H$8*Ergebnisse!$H$7*Ergebnisse!$H$7</f>
        <v>34399.3000000005</v>
      </c>
      <c r="G70" s="13" t="n">
        <f aca="false">IF(B70&gt;Ergebnisse!$H$10,D70*Ergebnisse!$H$10*Ergebnisse!$H$9,C70*(Ergebnisse!$H$7-Ergebnisse!$H$10)*Ergebnisse!$H$9)</f>
        <v>2857.1428571429</v>
      </c>
      <c r="H70" s="13" t="n">
        <f aca="false">IF(B70&gt;Ergebnisse!$H$12,Momente!D70*Ergebnisse!$H$12*Ergebnisse!$H$11,Momente!C70*(Ergebnisse!$H$7-Ergebnisse!$H$12)*Ergebnisse!$H$11)</f>
        <v>9285.71428571442</v>
      </c>
      <c r="I70" s="13" t="n">
        <f aca="false">SUM(F70:H70)</f>
        <v>46542.1571428578</v>
      </c>
      <c r="J70" s="13" t="n">
        <f aca="false">Ergebnisse!$H$7/70+J69</f>
        <v>13</v>
      </c>
    </row>
    <row r="71" customFormat="false" ht="15" hidden="false" customHeight="false" outlineLevel="0" collapsed="false">
      <c r="B71" s="13" t="n">
        <f aca="false">Ergebnisse!$H$7/70+B70</f>
        <v>13.2</v>
      </c>
      <c r="C71" s="13" t="n">
        <f aca="false">B71/Ergebnisse!$H$7</f>
        <v>0.942857142857142</v>
      </c>
      <c r="D71" s="13" t="n">
        <f aca="false">(Ergebnisse!$H$7-Momente!B71)/Ergebnisse!$H$7</f>
        <v>0.0571428571428582</v>
      </c>
      <c r="F71" s="13" t="n">
        <f aca="false">((C71*D71)/2)*Ergebnisse!$H$8*Ergebnisse!$H$7*Ergebnisse!$H$7</f>
        <v>27942.8160000005</v>
      </c>
      <c r="G71" s="13" t="n">
        <f aca="false">IF(B71&gt;Ergebnisse!$H$10,D71*Ergebnisse!$H$10*Ergebnisse!$H$9,C71*(Ergebnisse!$H$7-Ergebnisse!$H$10)*Ergebnisse!$H$9)</f>
        <v>2285.71428571433</v>
      </c>
      <c r="H71" s="13" t="n">
        <f aca="false">IF(B71&gt;Ergebnisse!$H$12,Momente!D71*Ergebnisse!$H$12*Ergebnisse!$H$11,Momente!C71*(Ergebnisse!$H$7-Ergebnisse!$H$12)*Ergebnisse!$H$11)</f>
        <v>7428.57142857157</v>
      </c>
      <c r="I71" s="13" t="n">
        <f aca="false">SUM(F71:H71)</f>
        <v>37657.1017142864</v>
      </c>
      <c r="J71" s="13" t="n">
        <f aca="false">Ergebnisse!$H$7/70+J70</f>
        <v>13.2</v>
      </c>
    </row>
    <row r="72" customFormat="false" ht="15" hidden="false" customHeight="false" outlineLevel="0" collapsed="false">
      <c r="B72" s="13" t="n">
        <f aca="false">Ergebnisse!$H$7/70+B71</f>
        <v>13.4</v>
      </c>
      <c r="C72" s="13" t="n">
        <f aca="false">B72/Ergebnisse!$H$7</f>
        <v>0.957142857142856</v>
      </c>
      <c r="D72" s="13" t="n">
        <f aca="false">(Ergebnisse!$H$7-Momente!B72)/Ergebnisse!$H$7</f>
        <v>0.042857142857144</v>
      </c>
      <c r="F72" s="13" t="n">
        <f aca="false">((C72*D72)/2)*Ergebnisse!$H$8*Ergebnisse!$H$7*Ergebnisse!$H$7</f>
        <v>21274.6440000005</v>
      </c>
      <c r="G72" s="13" t="n">
        <f aca="false">IF(B72&gt;Ergebnisse!$H$10,D72*Ergebnisse!$H$10*Ergebnisse!$H$9,C72*(Ergebnisse!$H$7-Ergebnisse!$H$10)*Ergebnisse!$H$9)</f>
        <v>1714.28571428576</v>
      </c>
      <c r="H72" s="13" t="n">
        <f aca="false">IF(B72&gt;Ergebnisse!$H$12,Momente!D72*Ergebnisse!$H$12*Ergebnisse!$H$11,Momente!C72*(Ergebnisse!$H$7-Ergebnisse!$H$12)*Ergebnisse!$H$11)</f>
        <v>5571.42857142872</v>
      </c>
      <c r="I72" s="13" t="n">
        <f aca="false">SUM(F72:H72)</f>
        <v>28560.358285715</v>
      </c>
      <c r="J72" s="13" t="n">
        <f aca="false">Ergebnisse!$H$7/70+J71</f>
        <v>13.4</v>
      </c>
    </row>
    <row r="73" customFormat="false" ht="15" hidden="false" customHeight="false" outlineLevel="0" collapsed="false">
      <c r="B73" s="13" t="n">
        <f aca="false">Ergebnisse!$H$7/70+B72</f>
        <v>13.6</v>
      </c>
      <c r="C73" s="13" t="n">
        <f aca="false">B73/Ergebnisse!$H$7</f>
        <v>0.97142857142857</v>
      </c>
      <c r="D73" s="13" t="n">
        <f aca="false">(Ergebnisse!$H$7-Momente!B73)/Ergebnisse!$H$7</f>
        <v>0.0285714285714297</v>
      </c>
      <c r="F73" s="13" t="n">
        <f aca="false">((C73*D73)/2)*Ergebnisse!$H$8*Ergebnisse!$H$7*Ergebnisse!$H$7</f>
        <v>14394.7840000006</v>
      </c>
      <c r="G73" s="13" t="n">
        <f aca="false">IF(B73&gt;Ergebnisse!$H$10,D73*Ergebnisse!$H$10*Ergebnisse!$H$9,C73*(Ergebnisse!$H$7-Ergebnisse!$H$10)*Ergebnisse!$H$9)</f>
        <v>1142.85714285719</v>
      </c>
      <c r="H73" s="13" t="n">
        <f aca="false">IF(B73&gt;Ergebnisse!$H$12,Momente!D73*Ergebnisse!$H$12*Ergebnisse!$H$11,Momente!C73*(Ergebnisse!$H$7-Ergebnisse!$H$12)*Ergebnisse!$H$11)</f>
        <v>3714.28571428587</v>
      </c>
      <c r="I73" s="13" t="n">
        <f aca="false">SUM(F73:H73)</f>
        <v>19251.9268571436</v>
      </c>
      <c r="J73" s="13" t="n">
        <f aca="false">Ergebnisse!$H$7/70+J72</f>
        <v>13.6</v>
      </c>
    </row>
    <row r="74" customFormat="false" ht="15" hidden="false" customHeight="false" outlineLevel="0" collapsed="false">
      <c r="B74" s="13" t="n">
        <f aca="false">Ergebnisse!$H$7/70+B73</f>
        <v>13.8</v>
      </c>
      <c r="C74" s="13" t="n">
        <f aca="false">B74/Ergebnisse!$H$7</f>
        <v>0.985714285714285</v>
      </c>
      <c r="D74" s="13" t="n">
        <f aca="false">(Ergebnisse!$H$7-Momente!B74)/Ergebnisse!$H$7</f>
        <v>0.0142857142857155</v>
      </c>
      <c r="F74" s="13" t="n">
        <f aca="false">((C74*D74)/2)*Ergebnisse!$H$8*Ergebnisse!$H$7*Ergebnisse!$H$7</f>
        <v>7303.23600000061</v>
      </c>
      <c r="G74" s="13" t="n">
        <f aca="false">IF(B74&gt;Ergebnisse!$H$10,D74*Ergebnisse!$H$10*Ergebnisse!$H$9,C74*(Ergebnisse!$H$7-Ergebnisse!$H$10)*Ergebnisse!$H$9)</f>
        <v>571.42857142862</v>
      </c>
      <c r="H74" s="13" t="n">
        <f aca="false">IF(B74&gt;Ergebnisse!$H$12,Momente!D74*Ergebnisse!$H$12*Ergebnisse!$H$11,Momente!C74*(Ergebnisse!$H$7-Ergebnisse!$H$12)*Ergebnisse!$H$11)</f>
        <v>1857.14285714302</v>
      </c>
      <c r="I74" s="13" t="n">
        <f aca="false">SUM(F74:H74)</f>
        <v>9731.80742857225</v>
      </c>
      <c r="J74" s="13" t="n">
        <f aca="false">Ergebnisse!$H$7/70+J73</f>
        <v>13.8</v>
      </c>
    </row>
    <row r="75" customFormat="false" ht="15" hidden="false" customHeight="false" outlineLevel="0" collapsed="false">
      <c r="B75" s="13" t="n">
        <f aca="false">Ergebnisse!$H$7/70+B74</f>
        <v>14</v>
      </c>
      <c r="C75" s="13" t="n">
        <f aca="false">B75/Ergebnisse!$H$7</f>
        <v>0.999999999999999</v>
      </c>
      <c r="D75" s="13" t="n">
        <f aca="false">(Ergebnisse!$H$7-Momente!B75)/Ergebnisse!$H$7</f>
        <v>0</v>
      </c>
      <c r="F75" s="13" t="n">
        <f aca="false">((C75*D75)/2)*Ergebnisse!$H$8*Ergebnisse!$H$7*Ergebnisse!$H$7</f>
        <v>0</v>
      </c>
      <c r="G75" s="13" t="n">
        <f aca="false">IF(B75&gt;Ergebnisse!$H$10,D75*Ergebnisse!$H$10*Ergebnisse!$H$9,C75*(Ergebnisse!$H$7-Ergebnisse!$H$10)*Ergebnisse!$H$9)</f>
        <v>0</v>
      </c>
      <c r="H75" s="13" t="n">
        <f aca="false">IF(B75&gt;Ergebnisse!$H$12,Momente!D75*Ergebnisse!$H$12*Ergebnisse!$H$11,Momente!C75*(Ergebnisse!$H$7-Ergebnisse!$H$12)*Ergebnisse!$H$11)</f>
        <v>0</v>
      </c>
      <c r="I75" s="13" t="n">
        <f aca="false">SUM(F75:H75)</f>
        <v>0</v>
      </c>
      <c r="J75" s="13" t="n">
        <f aca="false">Ergebnisse!$H$7/70+J74</f>
        <v>14</v>
      </c>
    </row>
  </sheetData>
  <sheetProtection sheet="false"/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3:B6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025" hidden="false" style="0" width="10.7295918367347" collapsed="true"/>
  </cols>
  <sheetData>
    <row r="3" customFormat="false" ht="15" hidden="false" customHeight="false" outlineLevel="0" collapsed="false">
      <c r="B3" s="13" t="n">
        <v>3.5</v>
      </c>
      <c r="C3"/>
    </row>
    <row r="4" customFormat="false" ht="15" hidden="false" customHeight="false" outlineLevel="0" collapsed="false">
      <c r="B4" s="13" t="n">
        <v>7</v>
      </c>
    </row>
    <row r="5" customFormat="false" ht="15" hidden="false" customHeight="false" outlineLevel="0" collapsed="false">
      <c r="B5" s="13" t="n">
        <v>10.5</v>
      </c>
    </row>
    <row r="6" customFormat="false" ht="15" hidden="false" customHeight="false" outlineLevel="0" collapsed="false">
      <c r="B6" s="13" t="n">
        <v>14</v>
      </c>
    </row>
  </sheetData>
  <sheetProtection sheet="false"/>
  <printOptions headings="false" gridLines="false" gridLinesSet="true" horizontalCentered="false" verticalCentered="false"/>
  <pageMargins left="0.7" right="0.7" top="0.7875" bottom="0.78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LibreOffice/4.4.1.2$Linux_X86_64 LibreOffice_project/40m0$Build-2</Application>
  <Company>Microsoft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en-US</dc:language>
  <cp:lastModifiedBy>Philipp</cp:lastModifiedBy>
  <cp:lastPrinted>2013-11-10T10:18:14Z</cp:lastPrinted>
  <cp:revision>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