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package.relationships+xml" PartName="/xl/worksheets/_rels/sheet3.xml.rels"/>
  <Override ContentType="application/vnd.openxmlformats-package.relationships+xml" PartName="/xl/worksheets/_rels/sheet4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  <sheet name="Hilfstabelle" sheetId="4" state="visible" r:id="rId5"/>
  </sheets>
  <definedNames>
    <definedName function="false" hidden="false" name="Breite" vbProcedure="false">'Eingabe QS'!$H$8</definedName>
    <definedName function="false" hidden="false" name="Einfeldträgerlänge" vbProcedure="false">Ergebnisse!$H$6</definedName>
    <definedName function="false" hidden="false" name="Einfeldträgerlängen" vbProcedure="false">Hilfstabelle!$C$5:$C$8</definedName>
    <definedName function="false" hidden="false" name="Einzellastpz1" vbProcedure="false">Ergebnisse!$H$8</definedName>
    <definedName function="false" hidden="false" name="Einzellastpz2" vbProcedure="false">Ergebnisse!$H$12</definedName>
    <definedName function="false" hidden="false" name="Ergebnisse" vbProcedure="false">Ergebnisse!$H$19:$H$25</definedName>
    <definedName function="false" hidden="false" name="Ergebnisse2" vbProcedure="false">'Eingabe QS'!$H$19:$H$23</definedName>
    <definedName function="false" hidden="false" name="Flächenträgheitsmoment" vbProcedure="false">'Eingabe QS'!$H$21</definedName>
    <definedName function="false" hidden="false" name="Gesamtmoment" vbProcedure="false">Momente!$I$12:$I$82</definedName>
    <definedName function="false" hidden="false" name="Höhe" vbProcedure="false">'Eingabe QS'!$H$6</definedName>
    <definedName function="false" hidden="false" name="Matrix1" vbProcedure="false">Momente!$I$12:$J$82</definedName>
    <definedName function="false" hidden="false" name="Nutzereingabe" vbProcedure="false">Ergebnisse!$H$6:$H$14</definedName>
    <definedName function="false" hidden="false" name="Nutzereingabe2" vbProcedure="false">'Eingabe QS'!$H$6:$H$14</definedName>
    <definedName function="false" hidden="false" name="q" vbProcedure="false">Ergebnisse!$H$25</definedName>
    <definedName function="false" hidden="false" name="Trägereigengewicht" vbProcedure="false">'Eingabe QS'!$H$23</definedName>
    <definedName function="false" hidden="false" name="x1_" vbProcedure="false">Ergebnisse!$H$10</definedName>
    <definedName function="false" hidden="false" name="x2_" vbProcedure="false">Ergebnisse!$H$14</definedName>
    <definedName function="false" hidden="false" localSheetId="2" name="Print_Area" vbProcedure="false">Momente!$A$1:$J$84</definedName>
    <definedName function="false" hidden="false" localSheetId="2" name="Print_Titles" vbProcedure="false">Momente!$1:$11</definedName>
    <definedName function="false" hidden="false" localSheetId="3" name="Print_Area" vbProcedure="false">Hilfstabelle!$A$1:$H$33</definedName>
  </definedNames>
  <calcPr iterateCount="100" refMode="A1" iterate="false" iterateDelta="0.0001"/>
</workbook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ref="A85" authorId="0">
      <text>
        <r>
          <rPr>
            <b val="true"/>
            <sz val="9"/>
            <color rgb="FF000000"/>
            <rFont val="Tahoma"/>
            <family val="2"/>
            <charset val="1"/>
          </rPr>
          <t>Einblenden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A30" authorId="0">
      <text>
        <r>
          <rPr>
            <sz val="9"/>
            <color rgb="FF000000"/>
            <rFont val="Tahoma"/>
            <family val="2"/>
            <charset val="1"/>
          </rPr>
          <t>Einblenden
</t>
        </r>
      </text>
    </comment>
    <comment ref="D15" authorId="0">
      <text>
        <r>
          <rPr>
            <b val="true"/>
            <sz val="9"/>
            <color rgb="FF000000"/>
            <rFont val="Tahoma"/>
            <family val="2"/>
            <charset val="1"/>
          </rPr>
          <t>SVerweis</t>
        </r>
      </text>
    </comment>
    <comment ref="F19" authorId="0">
      <text>
        <r>
          <rPr>
            <b val="true"/>
            <sz val="9"/>
            <color rgb="FF000000"/>
            <rFont val="Tahoma"/>
            <family val="2"/>
            <charset val="1"/>
          </rPr>
          <t>SVerweis</t>
        </r>
      </text>
    </comment>
  </commentList>
</comments>
</file>

<file path=xl/sharedStrings.xml><?xml version="1.0" encoding="utf-8"?>
<sst xmlns="http://schemas.openxmlformats.org/spreadsheetml/2006/main" count="137" uniqueCount="99">
  <si>
    <t>Bitte geben sie folgende Werte ein:</t>
  </si>
  <si>
    <t>Gesamtlänge des Einfeldträgers</t>
  </si>
  <si>
    <t>L=</t>
  </si>
  <si>
    <t>[m]</t>
  </si>
  <si>
    <r>
      <t>Einzellast P</t>
    </r>
    <r>
      <rPr>
        <vertAlign val="subscript"/>
        <sz val="11"/>
        <color rgb="FF000000"/>
        <rFont val="Arial"/>
        <family val="2"/>
        <charset val="1"/>
      </rPr>
      <t>Z1</t>
    </r>
  </si>
  <si>
    <r>
      <t>P</t>
    </r>
    <r>
      <rPr>
        <vertAlign val="subscript"/>
        <sz val="11"/>
        <color rgb="FF000000"/>
        <rFont val="Arial"/>
        <family val="2"/>
        <charset val="1"/>
      </rPr>
      <t>z1</t>
    </r>
    <r>
      <rPr>
        <sz val="11"/>
        <color rgb="FF000000"/>
        <rFont val="Arial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</si>
  <si>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</si>
  <si>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Arial"/>
        <family val="2"/>
        <charset val="1"/>
      </rPr>
      <t>1</t>
    </r>
  </si>
  <si>
    <r>
      <t>x</t>
    </r>
    <r>
      <rPr>
        <vertAlign val="subscript"/>
        <sz val="11"/>
        <color rgb="FF000000"/>
        <rFont val="Arial"/>
        <family val="2"/>
        <charset val="1"/>
      </rPr>
      <t>1</t>
    </r>
    <r>
      <rPr>
        <sz val="11"/>
        <color rgb="FF000000"/>
        <rFont val="Arial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</si>
  <si>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Arial"/>
        <family val="2"/>
        <charset val="1"/>
      </rPr>
      <t>Z2</t>
    </r>
  </si>
  <si>
    <r>
      <t>P</t>
    </r>
    <r>
      <rPr>
        <vertAlign val="subscript"/>
        <sz val="11"/>
        <color rgb="FF000000"/>
        <rFont val="Arial"/>
        <family val="2"/>
        <charset val="1"/>
      </rPr>
      <t>z2</t>
    </r>
    <r>
      <rPr>
        <sz val="11"/>
        <color rgb="FF000000"/>
        <rFont val="Arial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</si>
  <si>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Arial"/>
        <family val="2"/>
        <charset val="1"/>
      </rPr>
      <t>2</t>
    </r>
  </si>
  <si>
    <r>
      <t>x</t>
    </r>
    <r>
      <rPr>
        <vertAlign val="subscript"/>
        <sz val="11"/>
        <color rgb="FF000000"/>
        <rFont val="Arial"/>
        <family val="2"/>
        <charset val="1"/>
      </rPr>
      <t>2</t>
    </r>
    <r>
      <rPr>
        <sz val="11"/>
        <color rgb="FF000000"/>
        <rFont val="Arial"/>
        <family val="2"/>
        <charset val="1"/>
      </rPr>
      <t>=</t>
    </r>
  </si>
  <si>
    <t>Ergebnisse</t>
  </si>
  <si>
    <t>Maximales Moment</t>
  </si>
  <si>
    <r>
      <t>M</t>
    </r>
    <r>
      <rPr>
        <vertAlign val="subscript"/>
        <sz val="11"/>
        <color rgb="FF000000"/>
        <rFont val="Arial"/>
        <family val="2"/>
        <charset val="1"/>
      </rPr>
      <t>max</t>
    </r>
    <r>
      <rPr>
        <sz val="11"/>
        <color rgb="FF000000"/>
        <rFont val="Arial"/>
        <family val="2"/>
        <charset val="1"/>
      </rPr>
      <t>=</t>
    </r>
  </si>
  <si>
    <t>[N/m]</t>
  </si>
  <si>
    <t>zugehörige Biegespannung</t>
  </si>
  <si>
    <r>
      <t>σM</t>
    </r>
    <r>
      <rPr>
        <vertAlign val="subscript"/>
        <sz val="11"/>
        <color rgb="FF000000"/>
        <rFont val="Arial"/>
        <family val="2"/>
        <charset val="1"/>
      </rPr>
      <t>max</t>
    </r>
    <r>
      <rPr>
        <sz val="11"/>
        <color rgb="FF000000"/>
        <rFont val="Arial"/>
        <family val="2"/>
        <charset val="1"/>
      </rPr>
      <t>=</t>
    </r>
  </si>
  <si>
    <t>[N/mm²]</t>
  </si>
  <si>
    <t>an der Stelle:</t>
  </si>
  <si>
    <r>
      <t>xM</t>
    </r>
    <r>
      <rPr>
        <vertAlign val="subscript"/>
        <sz val="11"/>
        <color rgb="FF000000"/>
        <rFont val="Arial"/>
        <family val="2"/>
        <charset val="1"/>
      </rPr>
      <t>max</t>
    </r>
    <r>
      <rPr>
        <sz val="11"/>
        <color rgb="FF000000"/>
        <rFont val="Arial"/>
        <family val="2"/>
        <charset val="1"/>
      </rPr>
      <t>=</t>
    </r>
  </si>
  <si>
    <t>Summe aus Eigengewicht und Auflast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</si>
  <si>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+p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</si>
  <si>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t>Diagramm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</si>
  <si>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</si>
  <si>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</si>
  <si>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</si>
  <si>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</si>
  <si>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</si>
  <si>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</si>
  <si>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</si>
  <si>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</si>
  <si>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</si>
  <si>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</si>
  <si>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γ=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</si>
  <si>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</si>
  <si>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</si>
  <si>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</si>
  <si>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</si>
  <si>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</si>
  <si>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Arial"/>
        <family val="2"/>
        <charset val="1"/>
      </rPr>
      <t>y</t>
    </r>
    <r>
      <rPr>
        <sz val="11"/>
        <color rgb="FF000000"/>
        <rFont val="Arial"/>
        <family val="2"/>
        <charset val="1"/>
      </rPr>
      <t>=</t>
    </r>
  </si>
  <si>
    <r>
      <t>[cm</t>
    </r>
    <r>
      <rPr>
        <vertAlign val="superscript"/>
        <sz val="11"/>
        <color rgb="FF000000"/>
        <rFont val="Arial"/>
        <family val="2"/>
        <charset val="1"/>
      </rPr>
      <t>4</t>
    </r>
    <r>
      <rPr>
        <sz val="11"/>
        <color rgb="FF000000"/>
        <rFont val="Arial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</si>
  <si>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</si>
  <si>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Arial"/>
        <family val="2"/>
        <charset val="1"/>
      </rPr>
      <t>z</t>
    </r>
    <r>
      <rPr>
        <sz val="11"/>
        <color rgb="FF000000"/>
        <rFont val="Arial"/>
        <family val="2"/>
        <charset val="1"/>
      </rPr>
      <t>=</t>
    </r>
  </si>
  <si>
    <t>Querschnitt</t>
  </si>
  <si>
    <t>t</t>
  </si>
  <si>
    <t>y</t>
  </si>
  <si>
    <t>s</t>
  </si>
  <si>
    <t>h</t>
  </si>
  <si>
    <t>b</t>
  </si>
  <si>
    <t>Eingabewerte</t>
  </si>
  <si>
    <t>Nr.</t>
  </si>
  <si>
    <r>
      <t>Position der Einzellast 1
x</t>
    </r>
    <r>
      <rPr>
        <b val="true"/>
        <vertAlign val="subscript"/>
        <sz val="10"/>
        <color rgb="FF000000"/>
        <rFont val="Arial Narrow"/>
        <family val="2"/>
        <charset val="1"/>
      </rPr>
      <t>1</t>
    </r>
  </si>
  <si>
    <r>
      <t>Position der Einzellast 2
x</t>
    </r>
    <r>
      <rPr>
        <b val="true"/>
        <vertAlign val="subscript"/>
        <sz val="10"/>
        <color rgb="FF000000"/>
        <rFont val="Arial Narrow"/>
        <family val="2"/>
        <charset val="1"/>
      </rPr>
      <t>2</t>
    </r>
  </si>
  <si>
    <t>Gesamtlänge Brücke
L</t>
  </si>
  <si>
    <r>
      <t>Eigengewicht und Auflast
q</t>
    </r>
    <r>
      <rPr>
        <b val="true"/>
        <vertAlign val="subscript"/>
        <sz val="10"/>
        <color rgb="FF000000"/>
        <rFont val="Arial Narrow"/>
        <family val="2"/>
        <charset val="1"/>
      </rPr>
      <t>z</t>
    </r>
    <r>
      <rPr>
        <b val="true"/>
        <sz val="10"/>
        <color rgb="FF000000"/>
        <rFont val="Arial Narrow"/>
        <family val="2"/>
        <charset val="1"/>
      </rPr>
      <t> + p</t>
    </r>
    <r>
      <rPr>
        <b val="true"/>
        <vertAlign val="subscript"/>
        <sz val="10"/>
        <color rgb="FF000000"/>
        <rFont val="Arial Narrow"/>
        <family val="2"/>
        <charset val="1"/>
      </rPr>
      <t>z</t>
    </r>
  </si>
  <si>
    <r>
      <t>Einzellast 1
P</t>
    </r>
    <r>
      <rPr>
        <b val="true"/>
        <vertAlign val="subscript"/>
        <sz val="10"/>
        <color rgb="FF000000"/>
        <rFont val="Arial Narrow"/>
        <family val="2"/>
        <charset val="1"/>
      </rPr>
      <t>z1</t>
    </r>
  </si>
  <si>
    <r>
      <t>Einzellast 2
P</t>
    </r>
    <r>
      <rPr>
        <b val="true"/>
        <vertAlign val="subscript"/>
        <sz val="10"/>
        <color rgb="FF000000"/>
        <rFont val="Arial Narrow"/>
        <family val="2"/>
        <charset val="1"/>
      </rPr>
      <t>z2</t>
    </r>
  </si>
  <si>
    <t>Biegemomente</t>
  </si>
  <si>
    <t>x</t>
  </si>
  <si>
    <t>ξ=x/L</t>
  </si>
  <si>
    <t>ξ'=(L-x)/L</t>
  </si>
  <si>
    <r>
      <t>M</t>
    </r>
    <r>
      <rPr>
        <b val="true"/>
        <vertAlign val="subscript"/>
        <sz val="10"/>
        <color rgb="FF000000"/>
        <rFont val="Arial"/>
        <family val="2"/>
        <charset val="1"/>
      </rPr>
      <t>d</t>
    </r>
    <r>
      <rPr>
        <b val="true"/>
        <sz val="10"/>
        <color rgb="FF000000"/>
        <rFont val="Arial"/>
        <family val="2"/>
        <charset val="1"/>
      </rPr>
      <t>(x)</t>
    </r>
  </si>
  <si>
    <r>
      <t>M</t>
    </r>
    <r>
      <rPr>
        <b val="true"/>
        <vertAlign val="subscript"/>
        <sz val="10"/>
        <color rgb="FF000000"/>
        <rFont val="Arial"/>
        <family val="2"/>
        <charset val="1"/>
      </rPr>
      <t>z1</t>
    </r>
    <r>
      <rPr>
        <b val="true"/>
        <sz val="10"/>
        <color rgb="FF000000"/>
        <rFont val="Arial"/>
        <family val="2"/>
        <charset val="1"/>
      </rPr>
      <t>(x)</t>
    </r>
  </si>
  <si>
    <r>
      <t>M</t>
    </r>
    <r>
      <rPr>
        <b val="true"/>
        <vertAlign val="subscript"/>
        <sz val="10"/>
        <color rgb="FF000000"/>
        <rFont val="Arial"/>
        <family val="2"/>
        <charset val="1"/>
      </rPr>
      <t>z2</t>
    </r>
    <r>
      <rPr>
        <b val="true"/>
        <sz val="10"/>
        <color rgb="FF000000"/>
        <rFont val="Arial"/>
        <family val="2"/>
        <charset val="1"/>
      </rPr>
      <t>(x)</t>
    </r>
  </si>
  <si>
    <r>
      <t>M</t>
    </r>
    <r>
      <rPr>
        <b val="true"/>
        <vertAlign val="subscript"/>
        <sz val="10"/>
        <color rgb="FF000000"/>
        <rFont val="Arial Narrow"/>
        <family val="2"/>
        <charset val="1"/>
      </rPr>
      <t>g</t>
    </r>
    <r>
      <rPr>
        <b val="true"/>
        <sz val="10"/>
        <color rgb="FF000000"/>
        <rFont val="Arial Narrow"/>
        <family val="2"/>
        <charset val="1"/>
      </rPr>
      <t>(x)</t>
    </r>
  </si>
  <si>
    <t>[Nm]</t>
  </si>
  <si>
    <r>
      <t>Mg</t>
    </r>
    <r>
      <rPr>
        <b val="true"/>
        <vertAlign val="subscript"/>
        <sz val="10"/>
        <color rgb="FF000000"/>
        <rFont val="Arial"/>
        <family val="2"/>
        <charset val="1"/>
      </rPr>
      <t>(max)</t>
    </r>
    <r>
      <rPr>
        <b val="true"/>
        <sz val="10"/>
        <color rgb="FF000000"/>
        <rFont val="Arial"/>
        <family val="2"/>
        <charset val="1"/>
      </rPr>
      <t> / x</t>
    </r>
    <r>
      <rPr>
        <b val="true"/>
        <vertAlign val="subscript"/>
        <sz val="10"/>
        <color rgb="FF000000"/>
        <rFont val="Arial"/>
        <family val="2"/>
        <charset val="1"/>
      </rPr>
      <t>Mg(max)</t>
    </r>
    <r>
      <rPr>
        <b val="true"/>
        <sz val="10"/>
        <color rgb="FF000000"/>
        <rFont val="Arial"/>
        <family val="2"/>
        <charset val="1"/>
      </rPr>
      <t> =</t>
    </r>
  </si>
  <si>
    <t>Gesamtlängen des Einfeldträgers</t>
  </si>
  <si>
    <t>∆x=</t>
  </si>
  <si>
    <t>Schritte=</t>
  </si>
  <si>
    <t>2.</t>
  </si>
  <si>
    <t>gewählte Einfeldträgerlänge</t>
  </si>
  <si>
    <t>SVerweis:</t>
  </si>
  <si>
    <r>
      <t>M</t>
    </r>
    <r>
      <rPr>
        <vertAlign val="subscript"/>
        <sz val="12"/>
        <color rgb="FF000000"/>
        <rFont val="Arial Narrow"/>
        <family val="2"/>
        <charset val="1"/>
      </rPr>
      <t>g</t>
    </r>
    <r>
      <rPr>
        <sz val="12"/>
        <color rgb="FF000000"/>
        <rFont val="Arial Narrow"/>
        <family val="2"/>
        <charset val="1"/>
      </rPr>
      <t>(max)=</t>
    </r>
  </si>
  <si>
    <r>
      <t>x</t>
    </r>
    <r>
      <rPr>
        <vertAlign val="subscript"/>
        <sz val="12"/>
        <color rgb="FF000000"/>
        <rFont val="Arial"/>
        <family val="2"/>
        <charset val="1"/>
      </rPr>
      <t>Mg(max)</t>
    </r>
    <r>
      <rPr>
        <sz val="12"/>
        <color rgb="FF000000"/>
        <rFont val="Arial"/>
        <family val="2"/>
        <charset val="1"/>
      </rPr>
      <t>=</t>
    </r>
  </si>
  <si>
    <t>3.</t>
  </si>
  <si>
    <t>Formeln</t>
  </si>
  <si>
    <t>Querschnittsfläche</t>
  </si>
  <si>
    <t>A =</t>
  </si>
  <si>
    <t>2*(b*t)+s*(h-2*t)</t>
  </si>
  <si>
    <r>
      <t>I</t>
    </r>
    <r>
      <rPr>
        <vertAlign val="subscript"/>
        <sz val="12"/>
        <color rgb="FF000000"/>
        <rFont val="Arial"/>
        <family val="2"/>
        <charset val="1"/>
      </rPr>
      <t>y </t>
    </r>
    <r>
      <rPr>
        <sz val="12"/>
        <color rgb="FF000000"/>
        <rFont val="Arial"/>
        <family val="2"/>
        <charset val="1"/>
      </rPr>
      <t>=</t>
    </r>
  </si>
  <si>
    <t>(b*h³-(b-s)*(h-2*t)³)/12</t>
  </si>
  <si>
    <t>Biegemoment der Fahrbahn</t>
  </si>
  <si>
    <r>
      <t>M</t>
    </r>
    <r>
      <rPr>
        <vertAlign val="subscript"/>
        <sz val="12"/>
        <color rgb="FF000000"/>
        <rFont val="Arial"/>
        <family val="2"/>
        <charset val="1"/>
      </rPr>
      <t>d</t>
    </r>
    <r>
      <rPr>
        <sz val="12"/>
        <color rgb="FF000000"/>
        <rFont val="Arial"/>
        <family val="2"/>
        <charset val="1"/>
      </rPr>
      <t>(x) =</t>
    </r>
  </si>
  <si>
    <t>(ξ*ξ'/2)*q*L²</t>
  </si>
  <si>
    <r>
      <t>Biegemoment an x</t>
    </r>
    <r>
      <rPr>
        <vertAlign val="subscript"/>
        <sz val="12"/>
        <color rgb="FF000000"/>
        <rFont val="Arial"/>
        <family val="2"/>
        <charset val="1"/>
      </rPr>
      <t>1</t>
    </r>
  </si>
  <si>
    <r>
      <t>M</t>
    </r>
    <r>
      <rPr>
        <vertAlign val="subscript"/>
        <sz val="12"/>
        <color rgb="FF000000"/>
        <rFont val="Arial"/>
        <family val="2"/>
        <charset val="1"/>
      </rPr>
      <t>z1</t>
    </r>
    <r>
      <rPr>
        <sz val="12"/>
        <color rgb="FF000000"/>
        <rFont val="Arial"/>
        <family val="2"/>
        <charset val="1"/>
      </rPr>
      <t>(x) =</t>
    </r>
  </si>
  <si>
    <r>
      <t>Wenn (x&gt;x</t>
    </r>
    <r>
      <rPr>
        <vertAlign val="subscript"/>
        <sz val="12"/>
        <color rgb="FF000000"/>
        <rFont val="Arial"/>
        <family val="2"/>
        <charset val="1"/>
      </rPr>
      <t>1</t>
    </r>
    <r>
      <rPr>
        <sz val="12"/>
        <color rgb="FF000000"/>
        <rFont val="Arial"/>
        <family val="2"/>
        <charset val="1"/>
      </rPr>
      <t> ; ξ'*x</t>
    </r>
    <r>
      <rPr>
        <vertAlign val="subscript"/>
        <sz val="12"/>
        <color rgb="FF000000"/>
        <rFont val="Arial"/>
        <family val="2"/>
        <charset val="1"/>
      </rPr>
      <t>1</t>
    </r>
    <r>
      <rPr>
        <sz val="12"/>
        <color rgb="FF000000"/>
        <rFont val="Arial"/>
        <family val="2"/>
        <charset val="1"/>
      </rPr>
      <t>*p</t>
    </r>
    <r>
      <rPr>
        <vertAlign val="subscript"/>
        <sz val="12"/>
        <color rgb="FF000000"/>
        <rFont val="Arial"/>
        <family val="2"/>
        <charset val="1"/>
      </rPr>
      <t>z1</t>
    </r>
    <r>
      <rPr>
        <sz val="12"/>
        <color rgb="FF000000"/>
        <rFont val="Arial"/>
        <family val="2"/>
        <charset val="1"/>
      </rPr>
      <t> ; ξ*(L-x</t>
    </r>
    <r>
      <rPr>
        <vertAlign val="subscript"/>
        <sz val="12"/>
        <color rgb="FF000000"/>
        <rFont val="Arial"/>
        <family val="2"/>
        <charset val="1"/>
      </rPr>
      <t>1</t>
    </r>
    <r>
      <rPr>
        <sz val="12"/>
        <color rgb="FF000000"/>
        <rFont val="Arial"/>
        <family val="2"/>
        <charset val="1"/>
      </rPr>
      <t>)*p</t>
    </r>
    <r>
      <rPr>
        <vertAlign val="subscript"/>
        <sz val="12"/>
        <color rgb="FF000000"/>
        <rFont val="Arial"/>
        <family val="2"/>
        <charset val="1"/>
      </rPr>
      <t>z1</t>
    </r>
    <r>
      <rPr>
        <sz val="12"/>
        <color rgb="FF000000"/>
        <rFont val="Arial"/>
        <family val="2"/>
        <charset val="1"/>
      </rPr>
      <t>)</t>
    </r>
  </si>
  <si>
    <r>
      <t>Biegemoment an x</t>
    </r>
    <r>
      <rPr>
        <vertAlign val="subscript"/>
        <sz val="12"/>
        <color rgb="FF000000"/>
        <rFont val="Arial"/>
        <family val="2"/>
        <charset val="1"/>
      </rPr>
      <t>2</t>
    </r>
  </si>
  <si>
    <r>
      <t>M</t>
    </r>
    <r>
      <rPr>
        <vertAlign val="subscript"/>
        <sz val="12"/>
        <color rgb="FF000000"/>
        <rFont val="Arial"/>
        <family val="2"/>
        <charset val="1"/>
      </rPr>
      <t>z2</t>
    </r>
    <r>
      <rPr>
        <sz val="12"/>
        <color rgb="FF000000"/>
        <rFont val="Arial"/>
        <family val="2"/>
        <charset val="1"/>
      </rPr>
      <t>(x) =</t>
    </r>
  </si>
  <si>
    <r>
      <t>Wenn (x&gt;x</t>
    </r>
    <r>
      <rPr>
        <vertAlign val="subscript"/>
        <sz val="12"/>
        <color rgb="FF000000"/>
        <rFont val="Arial"/>
        <family val="2"/>
        <charset val="1"/>
      </rPr>
      <t>2</t>
    </r>
    <r>
      <rPr>
        <sz val="12"/>
        <color rgb="FF000000"/>
        <rFont val="Arial"/>
        <family val="2"/>
        <charset val="1"/>
      </rPr>
      <t> ; ξ'*x</t>
    </r>
    <r>
      <rPr>
        <vertAlign val="subscript"/>
        <sz val="12"/>
        <color rgb="FF000000"/>
        <rFont val="Arial"/>
        <family val="2"/>
        <charset val="1"/>
      </rPr>
      <t>2</t>
    </r>
    <r>
      <rPr>
        <sz val="12"/>
        <color rgb="FF000000"/>
        <rFont val="Arial"/>
        <family val="2"/>
        <charset val="1"/>
      </rPr>
      <t>*p</t>
    </r>
    <r>
      <rPr>
        <vertAlign val="subscript"/>
        <sz val="12"/>
        <color rgb="FF000000"/>
        <rFont val="Arial"/>
        <family val="2"/>
        <charset val="1"/>
      </rPr>
      <t>z2</t>
    </r>
    <r>
      <rPr>
        <sz val="12"/>
        <color rgb="FF000000"/>
        <rFont val="Arial"/>
        <family val="2"/>
        <charset val="1"/>
      </rPr>
      <t> ; ξ*(L-x</t>
    </r>
    <r>
      <rPr>
        <vertAlign val="subscript"/>
        <sz val="12"/>
        <color rgb="FF000000"/>
        <rFont val="Arial"/>
        <family val="2"/>
        <charset val="1"/>
      </rPr>
      <t>2</t>
    </r>
    <r>
      <rPr>
        <sz val="12"/>
        <color rgb="FF000000"/>
        <rFont val="Arial"/>
        <family val="2"/>
        <charset val="1"/>
      </rPr>
      <t>)*p</t>
    </r>
    <r>
      <rPr>
        <vertAlign val="subscript"/>
        <sz val="12"/>
        <color rgb="FF000000"/>
        <rFont val="Arial"/>
        <family val="2"/>
        <charset val="1"/>
      </rPr>
      <t>z2</t>
    </r>
    <r>
      <rPr>
        <sz val="12"/>
        <color rgb="FF000000"/>
        <rFont val="Arial"/>
        <family val="2"/>
        <charset val="1"/>
      </rPr>
      <t>)</t>
    </r>
  </si>
  <si>
    <t>Gesamtmoment</t>
  </si>
  <si>
    <r>
      <t>M</t>
    </r>
    <r>
      <rPr>
        <vertAlign val="subscript"/>
        <sz val="12"/>
        <color rgb="FF000000"/>
        <rFont val="Arial"/>
        <family val="2"/>
        <charset val="1"/>
      </rPr>
      <t>g</t>
    </r>
    <r>
      <rPr>
        <sz val="12"/>
        <color rgb="FF000000"/>
        <rFont val="Arial"/>
        <family val="2"/>
        <charset val="1"/>
      </rPr>
      <t>(x)=</t>
    </r>
  </si>
  <si>
    <r>
      <t>M</t>
    </r>
    <r>
      <rPr>
        <vertAlign val="subscript"/>
        <sz val="12"/>
        <color rgb="FF000000"/>
        <rFont val="Arial"/>
        <family val="2"/>
        <charset val="1"/>
      </rPr>
      <t>d</t>
    </r>
    <r>
      <rPr>
        <sz val="12"/>
        <color rgb="FF000000"/>
        <rFont val="Arial"/>
        <family val="2"/>
        <charset val="1"/>
      </rPr>
      <t>(x)+M</t>
    </r>
    <r>
      <rPr>
        <vertAlign val="subscript"/>
        <sz val="12"/>
        <color rgb="FF000000"/>
        <rFont val="Arial"/>
        <family val="2"/>
        <charset val="1"/>
      </rPr>
      <t>Z1</t>
    </r>
    <r>
      <rPr>
        <sz val="12"/>
        <color rgb="FF000000"/>
        <rFont val="Arial"/>
        <family val="2"/>
        <charset val="1"/>
      </rPr>
      <t>(x)+M</t>
    </r>
    <r>
      <rPr>
        <vertAlign val="subscript"/>
        <sz val="12"/>
        <color rgb="FF000000"/>
        <rFont val="Arial"/>
        <family val="2"/>
        <charset val="1"/>
      </rPr>
      <t>Z2</t>
    </r>
    <r>
      <rPr>
        <sz val="12"/>
        <color rgb="FF000000"/>
        <rFont val="Arial"/>
        <family val="2"/>
        <charset val="1"/>
      </rPr>
      <t>(x)</t>
    </r>
  </si>
  <si>
    <t>4.</t>
  </si>
  <si>
    <t>Passwort: </t>
  </si>
  <si>
    <t>Informatik1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</si>
</sst>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\."/>
    <numFmt numFmtId="166" formatCode="_-* #,##0.00_-;\-* #,##0.00_-;_-* \-??_-;_-@_-"/>
    <numFmt numFmtId="167" formatCode="#,##0.00_ ;\-#,##0.00\ "/>
    <numFmt numFmtId="168" formatCode="#,##0_ ;\-#,##0\ "/>
  </numFmts>
  <fonts count="26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color rgb="FF0000FF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8"/>
      <color rgb="FF000000"/>
      <name val="Arial"/>
      <family val="2"/>
    </font>
    <font>
      <b val="true"/>
      <sz val="8"/>
      <color rgb="FF000000"/>
      <name val="Arial"/>
      <family val="2"/>
    </font>
    <font>
      <sz val="8"/>
      <color rgb="FF000000"/>
      <name val="Calibri"/>
      <family val="2"/>
    </font>
    <font>
      <vertAlign val="superscript"/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0"/>
      <color rgb="FF000000"/>
      <name val="Arial Narrow"/>
      <family val="2"/>
      <charset val="1"/>
    </font>
    <font>
      <b val="true"/>
      <vertAlign val="subscript"/>
      <sz val="10"/>
      <color rgb="FF000000"/>
      <name val="Arial Narrow"/>
      <family val="2"/>
      <charset val="1"/>
    </font>
    <font>
      <b val="true"/>
      <sz val="10"/>
      <color rgb="FF000000"/>
      <name val="Arial"/>
      <family val="2"/>
      <charset val="1"/>
    </font>
    <font>
      <b val="true"/>
      <vertAlign val="subscript"/>
      <sz val="10"/>
      <color rgb="FF000000"/>
      <name val="Arial"/>
      <family val="2"/>
      <charset val="1"/>
    </font>
    <font>
      <b val="true"/>
      <sz val="9"/>
      <color rgb="FF000000"/>
      <name val="Tahoma"/>
      <family val="2"/>
      <charset val="1"/>
    </font>
    <font>
      <sz val="12"/>
      <color rgb="FF0000FF"/>
      <name val="Arial"/>
      <family val="2"/>
      <charset val="1"/>
    </font>
    <font>
      <i val="true"/>
      <sz val="10"/>
      <color rgb="FF000000"/>
      <name val="Arial"/>
      <family val="2"/>
      <charset val="1"/>
    </font>
    <font>
      <sz val="12"/>
      <color rgb="FF000000"/>
      <name val="Arial Narrow"/>
      <family val="2"/>
      <charset val="1"/>
    </font>
    <font>
      <vertAlign val="subscript"/>
      <sz val="12"/>
      <color rgb="FF000000"/>
      <name val="Arial Narrow"/>
      <family val="2"/>
      <charset val="1"/>
    </font>
    <font>
      <vertAlign val="subscript"/>
      <sz val="12"/>
      <color rgb="FF000000"/>
      <name val="Arial"/>
      <family val="2"/>
      <charset val="1"/>
    </font>
    <font>
      <sz val="9"/>
      <color rgb="FF000000"/>
      <name val="Tahoma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DBEEF4"/>
        <bgColor rgb="FFEBF1DE"/>
      </patternFill>
    </fill>
    <fill>
      <patternFill patternType="solid">
        <fgColor rgb="FFE6B9B8"/>
        <bgColor rgb="FFFFC7CE"/>
      </patternFill>
    </fill>
    <fill>
      <patternFill patternType="solid">
        <fgColor rgb="FFD9D9D9"/>
        <bgColor rgb="FFD7E4BD"/>
      </patternFill>
    </fill>
  </fills>
  <borders count="4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>
        <color rgb="FF953735"/>
      </bottom>
      <diagonal/>
    </border>
    <border diagonalUp="false" diagonalDown="false">
      <left style="thin">
        <color rgb="FF953735"/>
      </left>
      <right/>
      <top style="thin">
        <color rgb="FF953735"/>
      </top>
      <bottom style="thin">
        <color rgb="FF953735"/>
      </bottom>
      <diagonal/>
    </border>
    <border diagonalUp="false" diagonalDown="false">
      <left/>
      <right/>
      <top style="thin">
        <color rgb="FF953735"/>
      </top>
      <bottom/>
      <diagonal/>
    </border>
    <border diagonalUp="false" diagonalDown="false">
      <left style="thin">
        <color rgb="FF953735"/>
      </left>
      <right/>
      <top/>
      <bottom/>
      <diagonal/>
    </border>
    <border diagonalUp="false" diagonalDown="false">
      <left/>
      <right style="thin">
        <color rgb="FF953735"/>
      </right>
      <top style="thin">
        <color rgb="FF953735"/>
      </top>
      <bottom/>
      <diagonal/>
    </border>
    <border diagonalUp="false" diagonalDown="false">
      <left style="thin">
        <color rgb="FF953735"/>
      </left>
      <right style="thin">
        <color rgb="FF953735"/>
      </right>
      <top/>
      <bottom/>
      <diagonal/>
    </border>
    <border diagonalUp="false" diagonalDown="false">
      <left/>
      <right style="thin">
        <color rgb="FF953735"/>
      </right>
      <top/>
      <bottom/>
      <diagonal/>
    </border>
    <border diagonalUp="false" diagonalDown="false">
      <left/>
      <right style="thin">
        <color rgb="FF953735"/>
      </right>
      <top style="thin">
        <color rgb="FF953735"/>
      </top>
      <bottom style="thin">
        <color rgb="FF953735"/>
      </bottom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/>
      <right/>
      <top style="hair"/>
      <bottom style="thin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4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7" fillId="0" borderId="6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4" fillId="0" borderId="6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9" fillId="0" borderId="6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6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6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3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3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4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4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4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4" borderId="1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0" xfId="0" applyFont="true" applyBorder="true" applyAlignment="true" applyProtection="true">
      <alignment horizontal="left" vertical="center" textRotation="0" wrapText="false" indent="4" shrinkToFit="false"/>
      <protection locked="false" hidden="false"/>
    </xf>
    <xf numFmtId="164" fontId="4" fillId="4" borderId="1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3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3" borderId="0" xfId="0" applyFont="true" applyBorder="true" applyAlignment="true" applyProtection="true">
      <alignment horizontal="left" vertical="center" textRotation="0" wrapText="false" indent="6" shrinkToFit="false"/>
      <protection locked="false" hidden="false"/>
    </xf>
    <xf numFmtId="164" fontId="4" fillId="3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4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4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4" borderId="1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3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3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1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5" borderId="1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5" borderId="2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5" borderId="2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2" xfId="15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7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0" fillId="0" borderId="8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9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0" fillId="0" borderId="9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1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2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2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5" borderId="2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2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2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2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2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5" borderId="2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5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31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0" fillId="0" borderId="2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0" fillId="0" borderId="4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0" fillId="0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0" fillId="0" borderId="32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0" fillId="0" borderId="33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0" fillId="0" borderId="34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3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32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4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3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3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5" borderId="2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35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8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9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7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3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22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true">
      <alignment horizontal="left" vertical="center" textRotation="0" wrapText="false" indent="4" shrinkToFit="false"/>
      <protection locked="false" hidden="false"/>
    </xf>
    <xf numFmtId="166" fontId="17" fillId="0" borderId="6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20" fillId="2" borderId="37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0" fillId="2" borderId="24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2" borderId="18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0" fillId="2" borderId="38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0" fillId="2" borderId="39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2" borderId="4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0" fillId="2" borderId="41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0" fillId="2" borderId="29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2" borderId="25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1" fillId="5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6" fontId="14" fillId="2" borderId="42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2" borderId="43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2" fillId="0" borderId="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6" fontId="14" fillId="2" borderId="6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14" fillId="2" borderId="22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right" vertical="center" textRotation="0" wrapText="false" indent="1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4">
    <dxf>
      <font>
        <sz val="10"/>
        <name val="Arial"/>
        <family val="2"/>
        <charset val="1"/>
      </font>
      <fill>
        <patternFill>
          <bgColor rgb="FFEBF1DE"/>
        </patternFill>
      </fill>
    </dxf>
    <dxf>
      <font>
        <sz val="10"/>
        <color rgb="FF000000"/>
        <name val="Arial"/>
        <family val="2"/>
        <charset val="1"/>
      </font>
      <fill>
        <patternFill>
          <bgColor rgb="FFEBF1DE"/>
        </patternFill>
      </fill>
    </dxf>
    <dxf>
      <font>
        <sz val="10"/>
        <color rgb="FF9C0006"/>
        <name val="Arial"/>
        <family val="2"/>
        <charset val="1"/>
      </font>
      <fill>
        <patternFill>
          <bgColor rgb="FFFFC7CE"/>
        </patternFill>
      </fill>
    </dxf>
    <dxf>
      <font>
        <sz val="10"/>
        <color rgb="FF000000"/>
        <name val="Arial"/>
        <family val="2"/>
        <charset val="1"/>
      </font>
      <fill>
        <patternFill>
          <bgColor rgb="FFEBF1DE"/>
        </patternFill>
      </fill>
    </dxf>
    <dxf>
      <font>
        <sz val="10"/>
        <color rgb="FF000000"/>
        <name val="Arial"/>
        <family val="2"/>
        <charset val="1"/>
      </font>
      <fill>
        <patternFill>
          <bgColor rgb="FFEBF1DE"/>
        </patternFill>
      </fill>
    </dxf>
    <dxf>
      <font>
        <sz val="10"/>
        <name val="Arial"/>
        <family val="2"/>
        <charset val="1"/>
      </font>
      <fill>
        <patternFill>
          <bgColor rgb="FFEBF1DE"/>
        </patternFill>
      </fill>
    </dxf>
    <dxf>
      <font>
        <sz val="10"/>
        <color rgb="FF000000"/>
        <name val="Arial"/>
        <family val="2"/>
        <charset val="1"/>
      </font>
      <fill>
        <patternFill>
          <bgColor rgb="FFEBF1DE"/>
        </patternFill>
      </fill>
    </dxf>
    <dxf>
      <font>
        <sz val="10"/>
        <color rgb="FF000000"/>
        <name val="Arial"/>
        <family val="2"/>
        <charset val="1"/>
      </font>
      <fill>
        <patternFill>
          <bgColor rgb="FFEBF1DE"/>
        </patternFill>
      </fill>
    </dxf>
    <dxf>
      <font>
        <sz val="10"/>
        <color rgb="FF000000"/>
        <name val="Arial"/>
        <family val="2"/>
        <charset val="1"/>
      </font>
      <fill>
        <patternFill>
          <bgColor rgb="FFEBF1DE"/>
        </patternFill>
      </fill>
    </dxf>
    <dxf>
      <font>
        <sz val="10"/>
        <color rgb="FF9C0006"/>
        <name val="Arial"/>
        <family val="2"/>
        <charset val="1"/>
      </font>
      <fill>
        <patternFill>
          <bgColor rgb="FFFFC7CE"/>
        </patternFill>
      </fill>
    </dxf>
    <dxf>
      <font>
        <sz val="10"/>
        <color rgb="FF9C6500"/>
        <name val="Arial"/>
        <family val="2"/>
        <charset val="1"/>
      </font>
      <fill>
        <patternFill>
          <bgColor rgb="FFFFEB9C"/>
        </patternFill>
      </fill>
    </dxf>
    <dxf>
      <font>
        <sz val="10"/>
        <color rgb="FF9C0006"/>
        <name val="Arial"/>
        <family val="2"/>
        <charset val="1"/>
      </font>
      <fill>
        <patternFill>
          <bgColor rgb="FFFFC7CE"/>
        </patternFill>
      </fill>
    </dxf>
    <dxf>
      <font>
        <sz val="10"/>
        <name val="Arial"/>
        <family val="2"/>
        <charset val="1"/>
      </font>
      <fill>
        <patternFill>
          <bgColor rgb="FFD7E4BD"/>
        </patternFill>
      </fill>
    </dxf>
    <dxf>
      <font>
        <sz val="10"/>
        <color rgb="FF000000"/>
        <name val="Arial"/>
        <family val="2"/>
        <charset val="1"/>
      </font>
      <fill>
        <patternFill>
          <bgColor rgb="FFD7E4BD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9C6500"/>
      <rgbColor rgb="FF800080"/>
      <rgbColor rgb="FF008080"/>
      <rgbColor rgb="FFE6B9B8"/>
      <rgbColor rgb="FF878787"/>
      <rgbColor rgb="FF9999FF"/>
      <rgbColor rgb="FF953735"/>
      <rgbColor rgb="FFEBF1DE"/>
      <rgbColor rgb="FFDBEEF4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worksheets/sheet4.xml" Type="http://schemas.openxmlformats.org/officeDocument/2006/relationships/worksheet"/>
<Relationship Id="rId6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momente!$F$10</c:f>
              <c:strCache>
                <c:ptCount val="1"/>
                <c:pt idx="0">
                  <c:v>Md(x)</c:v>
                </c:pt>
              </c:strCache>
            </c:strRef>
          </c:tx>
          <c:spPr>
            <a:solidFill>
              <a:srgbClr val="f79646"/>
            </a:solidFill>
            <a:ln w="19080">
              <a:solidFill>
                <a:srgbClr val="f79646"/>
              </a:solidFill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momente!$B$12:$B$82</c:f>
              <c:strCache>
                <c:ptCount val="71"/>
                <c:pt idx="0">
                  <c:v>0.00 </c:v>
                </c:pt>
                <c:pt idx="1">
                  <c:v>0.20 </c:v>
                </c:pt>
                <c:pt idx="2">
                  <c:v>0.40 </c:v>
                </c:pt>
                <c:pt idx="3">
                  <c:v>0.60 </c:v>
                </c:pt>
                <c:pt idx="4">
                  <c:v>0.80 </c:v>
                </c:pt>
                <c:pt idx="5">
                  <c:v>1.00 </c:v>
                </c:pt>
                <c:pt idx="6">
                  <c:v>1.20 </c:v>
                </c:pt>
                <c:pt idx="7">
                  <c:v>1.40 </c:v>
                </c:pt>
                <c:pt idx="8">
                  <c:v>1.60 </c:v>
                </c:pt>
                <c:pt idx="9">
                  <c:v>1.80 </c:v>
                </c:pt>
                <c:pt idx="10">
                  <c:v>2.00 </c:v>
                </c:pt>
                <c:pt idx="11">
                  <c:v>2.20 </c:v>
                </c:pt>
                <c:pt idx="12">
                  <c:v>2.40 </c:v>
                </c:pt>
                <c:pt idx="13">
                  <c:v>2.60 </c:v>
                </c:pt>
                <c:pt idx="14">
                  <c:v>2.80 </c:v>
                </c:pt>
                <c:pt idx="15">
                  <c:v>3.00 </c:v>
                </c:pt>
                <c:pt idx="16">
                  <c:v>3.20 </c:v>
                </c:pt>
                <c:pt idx="17">
                  <c:v>3.40 </c:v>
                </c:pt>
                <c:pt idx="18">
                  <c:v>3.60 </c:v>
                </c:pt>
                <c:pt idx="19">
                  <c:v>3.80 </c:v>
                </c:pt>
                <c:pt idx="20">
                  <c:v>4.00 </c:v>
                </c:pt>
                <c:pt idx="21">
                  <c:v>4.20 </c:v>
                </c:pt>
                <c:pt idx="22">
                  <c:v>4.40 </c:v>
                </c:pt>
                <c:pt idx="23">
                  <c:v>4.60 </c:v>
                </c:pt>
                <c:pt idx="24">
                  <c:v>4.80 </c:v>
                </c:pt>
                <c:pt idx="25">
                  <c:v>5.00 </c:v>
                </c:pt>
                <c:pt idx="26">
                  <c:v>5.20 </c:v>
                </c:pt>
                <c:pt idx="27">
                  <c:v>5.40 </c:v>
                </c:pt>
                <c:pt idx="28">
                  <c:v>5.60 </c:v>
                </c:pt>
                <c:pt idx="29">
                  <c:v>5.80 </c:v>
                </c:pt>
                <c:pt idx="30">
                  <c:v>6.00 </c:v>
                </c:pt>
                <c:pt idx="31">
                  <c:v>6.20 </c:v>
                </c:pt>
                <c:pt idx="32">
                  <c:v>6.40 </c:v>
                </c:pt>
                <c:pt idx="33">
                  <c:v>6.60 </c:v>
                </c:pt>
                <c:pt idx="34">
                  <c:v>6.80 </c:v>
                </c:pt>
                <c:pt idx="35">
                  <c:v>7.00 </c:v>
                </c:pt>
                <c:pt idx="36">
                  <c:v>7.20 </c:v>
                </c:pt>
                <c:pt idx="37">
                  <c:v>7.40 </c:v>
                </c:pt>
                <c:pt idx="38">
                  <c:v>7.60 </c:v>
                </c:pt>
                <c:pt idx="39">
                  <c:v>7.80 </c:v>
                </c:pt>
                <c:pt idx="40">
                  <c:v>8.00 </c:v>
                </c:pt>
                <c:pt idx="41">
                  <c:v>8.20 </c:v>
                </c:pt>
                <c:pt idx="42">
                  <c:v>8.40 </c:v>
                </c:pt>
                <c:pt idx="43">
                  <c:v>8.60 </c:v>
                </c:pt>
                <c:pt idx="44">
                  <c:v>8.80 </c:v>
                </c:pt>
                <c:pt idx="45">
                  <c:v>9.00 </c:v>
                </c:pt>
                <c:pt idx="46">
                  <c:v>9.20 </c:v>
                </c:pt>
                <c:pt idx="47">
                  <c:v>9.40 </c:v>
                </c:pt>
                <c:pt idx="48">
                  <c:v>9.60 </c:v>
                </c:pt>
                <c:pt idx="49">
                  <c:v>9.80 </c:v>
                </c:pt>
                <c:pt idx="50">
                  <c:v>10.00 </c:v>
                </c:pt>
                <c:pt idx="51">
                  <c:v>10.20 </c:v>
                </c:pt>
                <c:pt idx="52">
                  <c:v>10.40 </c:v>
                </c:pt>
                <c:pt idx="53">
                  <c:v>10.60 </c:v>
                </c:pt>
                <c:pt idx="54">
                  <c:v>10.80 </c:v>
                </c:pt>
                <c:pt idx="55">
                  <c:v>11.00 </c:v>
                </c:pt>
                <c:pt idx="56">
                  <c:v>11.20 </c:v>
                </c:pt>
                <c:pt idx="57">
                  <c:v>11.40 </c:v>
                </c:pt>
                <c:pt idx="58">
                  <c:v>11.60 </c:v>
                </c:pt>
                <c:pt idx="59">
                  <c:v>11.80 </c:v>
                </c:pt>
                <c:pt idx="60">
                  <c:v>12.00 </c:v>
                </c:pt>
                <c:pt idx="61">
                  <c:v>12.20 </c:v>
                </c:pt>
                <c:pt idx="62">
                  <c:v>12.40 </c:v>
                </c:pt>
                <c:pt idx="63">
                  <c:v>12.60 </c:v>
                </c:pt>
                <c:pt idx="64">
                  <c:v>12.80 </c:v>
                </c:pt>
                <c:pt idx="65">
                  <c:v>13.00 </c:v>
                </c:pt>
                <c:pt idx="66">
                  <c:v>13.20 </c:v>
                </c:pt>
                <c:pt idx="67">
                  <c:v>13.40 </c:v>
                </c:pt>
                <c:pt idx="68">
                  <c:v>13.60 </c:v>
                </c:pt>
                <c:pt idx="69">
                  <c:v>13.80 </c:v>
                </c:pt>
                <c:pt idx="70">
                  <c:v>14.00 </c:v>
                </c:pt>
              </c:strCache>
            </c:strRef>
          </c:cat>
          <c:val>
            <c:numRef>
              <c:f>momente!$F$12:$F$82</c:f>
              <c:numCache>
                <c:formatCode>General</c:formatCode>
                <c:ptCount val="71"/>
                <c:pt idx="0">
                  <c:v>0</c:v>
                </c:pt>
                <c:pt idx="1">
                  <c:v>5674.716906</c:v>
                </c:pt>
                <c:pt idx="2">
                  <c:v>11184.949264</c:v>
                </c:pt>
                <c:pt idx="3">
                  <c:v>16530.697074</c:v>
                </c:pt>
                <c:pt idx="4">
                  <c:v>21711.960336</c:v>
                </c:pt>
                <c:pt idx="5">
                  <c:v>26728.73905</c:v>
                </c:pt>
                <c:pt idx="6">
                  <c:v>31581.033216</c:v>
                </c:pt>
                <c:pt idx="7">
                  <c:v>36268.842834</c:v>
                </c:pt>
                <c:pt idx="8">
                  <c:v>40792.167904</c:v>
                </c:pt>
                <c:pt idx="9">
                  <c:v>45151.008426</c:v>
                </c:pt>
                <c:pt idx="10">
                  <c:v>49345.3644</c:v>
                </c:pt>
                <c:pt idx="11">
                  <c:v>53375.235826</c:v>
                </c:pt>
                <c:pt idx="12">
                  <c:v>57240.622704</c:v>
                </c:pt>
                <c:pt idx="13">
                  <c:v>60941.525034</c:v>
                </c:pt>
                <c:pt idx="14">
                  <c:v>64477.942816</c:v>
                </c:pt>
                <c:pt idx="15">
                  <c:v>67849.87605</c:v>
                </c:pt>
                <c:pt idx="16">
                  <c:v>71057.324736</c:v>
                </c:pt>
                <c:pt idx="17">
                  <c:v>74100.288874</c:v>
                </c:pt>
                <c:pt idx="18">
                  <c:v>76978.768464</c:v>
                </c:pt>
                <c:pt idx="19">
                  <c:v>79692.763506</c:v>
                </c:pt>
                <c:pt idx="20">
                  <c:v>82242.274</c:v>
                </c:pt>
                <c:pt idx="21">
                  <c:v>84627.299946</c:v>
                </c:pt>
                <c:pt idx="22">
                  <c:v>86847.841344</c:v>
                </c:pt>
                <c:pt idx="23">
                  <c:v>88903.898194</c:v>
                </c:pt>
                <c:pt idx="24">
                  <c:v>90795.470496</c:v>
                </c:pt>
                <c:pt idx="25">
                  <c:v>92522.55825</c:v>
                </c:pt>
                <c:pt idx="26">
                  <c:v>94085.161456</c:v>
                </c:pt>
                <c:pt idx="27">
                  <c:v>95483.280114</c:v>
                </c:pt>
                <c:pt idx="28">
                  <c:v>96716.914224</c:v>
                </c:pt>
                <c:pt idx="29">
                  <c:v>97786.063786</c:v>
                </c:pt>
                <c:pt idx="30">
                  <c:v>98690.7288</c:v>
                </c:pt>
                <c:pt idx="31">
                  <c:v>99430.909266</c:v>
                </c:pt>
                <c:pt idx="32">
                  <c:v>100006.605184</c:v>
                </c:pt>
                <c:pt idx="33">
                  <c:v>100417.816554</c:v>
                </c:pt>
                <c:pt idx="34">
                  <c:v>100664.543376</c:v>
                </c:pt>
                <c:pt idx="35">
                  <c:v>100746.78565</c:v>
                </c:pt>
                <c:pt idx="36">
                  <c:v>100664.543376</c:v>
                </c:pt>
                <c:pt idx="37">
                  <c:v>100417.816554</c:v>
                </c:pt>
                <c:pt idx="38">
                  <c:v>100006.605184</c:v>
                </c:pt>
                <c:pt idx="39">
                  <c:v>99430.909266</c:v>
                </c:pt>
                <c:pt idx="40">
                  <c:v>98690.7288</c:v>
                </c:pt>
                <c:pt idx="41">
                  <c:v>97786.063786</c:v>
                </c:pt>
                <c:pt idx="42">
                  <c:v>96716.914224</c:v>
                </c:pt>
                <c:pt idx="43">
                  <c:v>95483.280114</c:v>
                </c:pt>
                <c:pt idx="44">
                  <c:v>94085.161456</c:v>
                </c:pt>
                <c:pt idx="45">
                  <c:v>92522.55825</c:v>
                </c:pt>
                <c:pt idx="46">
                  <c:v>90795.470496</c:v>
                </c:pt>
                <c:pt idx="47">
                  <c:v>88903.898194</c:v>
                </c:pt>
                <c:pt idx="48">
                  <c:v>86847.841344</c:v>
                </c:pt>
                <c:pt idx="49">
                  <c:v>84627.299946</c:v>
                </c:pt>
                <c:pt idx="50">
                  <c:v>82242.2740000001</c:v>
                </c:pt>
                <c:pt idx="51">
                  <c:v>79692.7635060001</c:v>
                </c:pt>
                <c:pt idx="52">
                  <c:v>76978.7684640001</c:v>
                </c:pt>
                <c:pt idx="53">
                  <c:v>74100.2888740001</c:v>
                </c:pt>
                <c:pt idx="54">
                  <c:v>71057.3247360001</c:v>
                </c:pt>
                <c:pt idx="55">
                  <c:v>67849.8760500001</c:v>
                </c:pt>
                <c:pt idx="56">
                  <c:v>64477.9428160001</c:v>
                </c:pt>
                <c:pt idx="57">
                  <c:v>60941.5250340002</c:v>
                </c:pt>
                <c:pt idx="58">
                  <c:v>57240.6227040002</c:v>
                </c:pt>
                <c:pt idx="59">
                  <c:v>53375.2358260002</c:v>
                </c:pt>
                <c:pt idx="60">
                  <c:v>49345.3644000002</c:v>
                </c:pt>
                <c:pt idx="61">
                  <c:v>45151.0084260003</c:v>
                </c:pt>
                <c:pt idx="62">
                  <c:v>40792.1679040003</c:v>
                </c:pt>
                <c:pt idx="63">
                  <c:v>36268.8428340003</c:v>
                </c:pt>
                <c:pt idx="64">
                  <c:v>31581.0332160003</c:v>
                </c:pt>
                <c:pt idx="65">
                  <c:v>26728.7390500003</c:v>
                </c:pt>
                <c:pt idx="66">
                  <c:v>21711.9603360004</c:v>
                </c:pt>
                <c:pt idx="67">
                  <c:v>16530.6970740004</c:v>
                </c:pt>
                <c:pt idx="68">
                  <c:v>11184.9492640004</c:v>
                </c:pt>
                <c:pt idx="69">
                  <c:v>5674.71690600048</c:v>
                </c:pt>
                <c:pt idx="7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momente!$G$10</c:f>
              <c:strCache>
                <c:ptCount val="1"/>
                <c:pt idx="0">
                  <c:v>Mz1(x)</c:v>
                </c:pt>
              </c:strCache>
            </c:strRef>
          </c:tx>
          <c:spPr>
            <a:solidFill>
              <a:srgbClr val="0070c0"/>
            </a:solidFill>
            <a:ln w="19080">
              <a:solidFill>
                <a:srgbClr val="0070c0"/>
              </a:solidFill>
              <a:custDash/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momente!$B$12:$B$82</c:f>
              <c:strCache>
                <c:ptCount val="71"/>
                <c:pt idx="0">
                  <c:v>0.00 </c:v>
                </c:pt>
                <c:pt idx="1">
                  <c:v>0.20 </c:v>
                </c:pt>
                <c:pt idx="2">
                  <c:v>0.40 </c:v>
                </c:pt>
                <c:pt idx="3">
                  <c:v>0.60 </c:v>
                </c:pt>
                <c:pt idx="4">
                  <c:v>0.80 </c:v>
                </c:pt>
                <c:pt idx="5">
                  <c:v>1.00 </c:v>
                </c:pt>
                <c:pt idx="6">
                  <c:v>1.20 </c:v>
                </c:pt>
                <c:pt idx="7">
                  <c:v>1.40 </c:v>
                </c:pt>
                <c:pt idx="8">
                  <c:v>1.60 </c:v>
                </c:pt>
                <c:pt idx="9">
                  <c:v>1.80 </c:v>
                </c:pt>
                <c:pt idx="10">
                  <c:v>2.00 </c:v>
                </c:pt>
                <c:pt idx="11">
                  <c:v>2.20 </c:v>
                </c:pt>
                <c:pt idx="12">
                  <c:v>2.40 </c:v>
                </c:pt>
                <c:pt idx="13">
                  <c:v>2.60 </c:v>
                </c:pt>
                <c:pt idx="14">
                  <c:v>2.80 </c:v>
                </c:pt>
                <c:pt idx="15">
                  <c:v>3.00 </c:v>
                </c:pt>
                <c:pt idx="16">
                  <c:v>3.20 </c:v>
                </c:pt>
                <c:pt idx="17">
                  <c:v>3.40 </c:v>
                </c:pt>
                <c:pt idx="18">
                  <c:v>3.60 </c:v>
                </c:pt>
                <c:pt idx="19">
                  <c:v>3.80 </c:v>
                </c:pt>
                <c:pt idx="20">
                  <c:v>4.00 </c:v>
                </c:pt>
                <c:pt idx="21">
                  <c:v>4.20 </c:v>
                </c:pt>
                <c:pt idx="22">
                  <c:v>4.40 </c:v>
                </c:pt>
                <c:pt idx="23">
                  <c:v>4.60 </c:v>
                </c:pt>
                <c:pt idx="24">
                  <c:v>4.80 </c:v>
                </c:pt>
                <c:pt idx="25">
                  <c:v>5.00 </c:v>
                </c:pt>
                <c:pt idx="26">
                  <c:v>5.20 </c:v>
                </c:pt>
                <c:pt idx="27">
                  <c:v>5.40 </c:v>
                </c:pt>
                <c:pt idx="28">
                  <c:v>5.60 </c:v>
                </c:pt>
                <c:pt idx="29">
                  <c:v>5.80 </c:v>
                </c:pt>
                <c:pt idx="30">
                  <c:v>6.00 </c:v>
                </c:pt>
                <c:pt idx="31">
                  <c:v>6.20 </c:v>
                </c:pt>
                <c:pt idx="32">
                  <c:v>6.40 </c:v>
                </c:pt>
                <c:pt idx="33">
                  <c:v>6.60 </c:v>
                </c:pt>
                <c:pt idx="34">
                  <c:v>6.80 </c:v>
                </c:pt>
                <c:pt idx="35">
                  <c:v>7.00 </c:v>
                </c:pt>
                <c:pt idx="36">
                  <c:v>7.20 </c:v>
                </c:pt>
                <c:pt idx="37">
                  <c:v>7.40 </c:v>
                </c:pt>
                <c:pt idx="38">
                  <c:v>7.60 </c:v>
                </c:pt>
                <c:pt idx="39">
                  <c:v>7.80 </c:v>
                </c:pt>
                <c:pt idx="40">
                  <c:v>8.00 </c:v>
                </c:pt>
                <c:pt idx="41">
                  <c:v>8.20 </c:v>
                </c:pt>
                <c:pt idx="42">
                  <c:v>8.40 </c:v>
                </c:pt>
                <c:pt idx="43">
                  <c:v>8.60 </c:v>
                </c:pt>
                <c:pt idx="44">
                  <c:v>8.80 </c:v>
                </c:pt>
                <c:pt idx="45">
                  <c:v>9.00 </c:v>
                </c:pt>
                <c:pt idx="46">
                  <c:v>9.20 </c:v>
                </c:pt>
                <c:pt idx="47">
                  <c:v>9.40 </c:v>
                </c:pt>
                <c:pt idx="48">
                  <c:v>9.60 </c:v>
                </c:pt>
                <c:pt idx="49">
                  <c:v>9.80 </c:v>
                </c:pt>
                <c:pt idx="50">
                  <c:v>10.00 </c:v>
                </c:pt>
                <c:pt idx="51">
                  <c:v>10.20 </c:v>
                </c:pt>
                <c:pt idx="52">
                  <c:v>10.40 </c:v>
                </c:pt>
                <c:pt idx="53">
                  <c:v>10.60 </c:v>
                </c:pt>
                <c:pt idx="54">
                  <c:v>10.80 </c:v>
                </c:pt>
                <c:pt idx="55">
                  <c:v>11.00 </c:v>
                </c:pt>
                <c:pt idx="56">
                  <c:v>11.20 </c:v>
                </c:pt>
                <c:pt idx="57">
                  <c:v>11.40 </c:v>
                </c:pt>
                <c:pt idx="58">
                  <c:v>11.60 </c:v>
                </c:pt>
                <c:pt idx="59">
                  <c:v>11.80 </c:v>
                </c:pt>
                <c:pt idx="60">
                  <c:v>12.00 </c:v>
                </c:pt>
                <c:pt idx="61">
                  <c:v>12.20 </c:v>
                </c:pt>
                <c:pt idx="62">
                  <c:v>12.40 </c:v>
                </c:pt>
                <c:pt idx="63">
                  <c:v>12.60 </c:v>
                </c:pt>
                <c:pt idx="64">
                  <c:v>12.80 </c:v>
                </c:pt>
                <c:pt idx="65">
                  <c:v>13.00 </c:v>
                </c:pt>
                <c:pt idx="66">
                  <c:v>13.20 </c:v>
                </c:pt>
                <c:pt idx="67">
                  <c:v>13.40 </c:v>
                </c:pt>
                <c:pt idx="68">
                  <c:v>13.60 </c:v>
                </c:pt>
                <c:pt idx="69">
                  <c:v>13.80 </c:v>
                </c:pt>
                <c:pt idx="70">
                  <c:v>14.00 </c:v>
                </c:pt>
              </c:strCache>
            </c:strRef>
          </c:cat>
          <c:val>
            <c:numRef>
              <c:f>momente!$G$12:$G$82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momente!$H$10</c:f>
              <c:strCache>
                <c:ptCount val="1"/>
                <c:pt idx="0">
                  <c:v>Mz2(x)</c:v>
                </c:pt>
              </c:strCache>
            </c:strRef>
          </c:tx>
          <c:spPr>
            <a:solidFill>
              <a:srgbClr val="7d5fa0"/>
            </a:solidFill>
            <a:ln w="19080">
              <a:solidFill>
                <a:srgbClr val="7d5fa0"/>
              </a:solidFill>
              <a:custDash/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momente!$B$12:$B$82</c:f>
              <c:strCache>
                <c:ptCount val="71"/>
                <c:pt idx="0">
                  <c:v>0.00 </c:v>
                </c:pt>
                <c:pt idx="1">
                  <c:v>0.20 </c:v>
                </c:pt>
                <c:pt idx="2">
                  <c:v>0.40 </c:v>
                </c:pt>
                <c:pt idx="3">
                  <c:v>0.60 </c:v>
                </c:pt>
                <c:pt idx="4">
                  <c:v>0.80 </c:v>
                </c:pt>
                <c:pt idx="5">
                  <c:v>1.00 </c:v>
                </c:pt>
                <c:pt idx="6">
                  <c:v>1.20 </c:v>
                </c:pt>
                <c:pt idx="7">
                  <c:v>1.40 </c:v>
                </c:pt>
                <c:pt idx="8">
                  <c:v>1.60 </c:v>
                </c:pt>
                <c:pt idx="9">
                  <c:v>1.80 </c:v>
                </c:pt>
                <c:pt idx="10">
                  <c:v>2.00 </c:v>
                </c:pt>
                <c:pt idx="11">
                  <c:v>2.20 </c:v>
                </c:pt>
                <c:pt idx="12">
                  <c:v>2.40 </c:v>
                </c:pt>
                <c:pt idx="13">
                  <c:v>2.60 </c:v>
                </c:pt>
                <c:pt idx="14">
                  <c:v>2.80 </c:v>
                </c:pt>
                <c:pt idx="15">
                  <c:v>3.00 </c:v>
                </c:pt>
                <c:pt idx="16">
                  <c:v>3.20 </c:v>
                </c:pt>
                <c:pt idx="17">
                  <c:v>3.40 </c:v>
                </c:pt>
                <c:pt idx="18">
                  <c:v>3.60 </c:v>
                </c:pt>
                <c:pt idx="19">
                  <c:v>3.80 </c:v>
                </c:pt>
                <c:pt idx="20">
                  <c:v>4.00 </c:v>
                </c:pt>
                <c:pt idx="21">
                  <c:v>4.20 </c:v>
                </c:pt>
                <c:pt idx="22">
                  <c:v>4.40 </c:v>
                </c:pt>
                <c:pt idx="23">
                  <c:v>4.60 </c:v>
                </c:pt>
                <c:pt idx="24">
                  <c:v>4.80 </c:v>
                </c:pt>
                <c:pt idx="25">
                  <c:v>5.00 </c:v>
                </c:pt>
                <c:pt idx="26">
                  <c:v>5.20 </c:v>
                </c:pt>
                <c:pt idx="27">
                  <c:v>5.40 </c:v>
                </c:pt>
                <c:pt idx="28">
                  <c:v>5.60 </c:v>
                </c:pt>
                <c:pt idx="29">
                  <c:v>5.80 </c:v>
                </c:pt>
                <c:pt idx="30">
                  <c:v>6.00 </c:v>
                </c:pt>
                <c:pt idx="31">
                  <c:v>6.20 </c:v>
                </c:pt>
                <c:pt idx="32">
                  <c:v>6.40 </c:v>
                </c:pt>
                <c:pt idx="33">
                  <c:v>6.60 </c:v>
                </c:pt>
                <c:pt idx="34">
                  <c:v>6.80 </c:v>
                </c:pt>
                <c:pt idx="35">
                  <c:v>7.00 </c:v>
                </c:pt>
                <c:pt idx="36">
                  <c:v>7.20 </c:v>
                </c:pt>
                <c:pt idx="37">
                  <c:v>7.40 </c:v>
                </c:pt>
                <c:pt idx="38">
                  <c:v>7.60 </c:v>
                </c:pt>
                <c:pt idx="39">
                  <c:v>7.80 </c:v>
                </c:pt>
                <c:pt idx="40">
                  <c:v>8.00 </c:v>
                </c:pt>
                <c:pt idx="41">
                  <c:v>8.20 </c:v>
                </c:pt>
                <c:pt idx="42">
                  <c:v>8.40 </c:v>
                </c:pt>
                <c:pt idx="43">
                  <c:v>8.60 </c:v>
                </c:pt>
                <c:pt idx="44">
                  <c:v>8.80 </c:v>
                </c:pt>
                <c:pt idx="45">
                  <c:v>9.00 </c:v>
                </c:pt>
                <c:pt idx="46">
                  <c:v>9.20 </c:v>
                </c:pt>
                <c:pt idx="47">
                  <c:v>9.40 </c:v>
                </c:pt>
                <c:pt idx="48">
                  <c:v>9.60 </c:v>
                </c:pt>
                <c:pt idx="49">
                  <c:v>9.80 </c:v>
                </c:pt>
                <c:pt idx="50">
                  <c:v>10.00 </c:v>
                </c:pt>
                <c:pt idx="51">
                  <c:v>10.20 </c:v>
                </c:pt>
                <c:pt idx="52">
                  <c:v>10.40 </c:v>
                </c:pt>
                <c:pt idx="53">
                  <c:v>10.60 </c:v>
                </c:pt>
                <c:pt idx="54">
                  <c:v>10.80 </c:v>
                </c:pt>
                <c:pt idx="55">
                  <c:v>11.00 </c:v>
                </c:pt>
                <c:pt idx="56">
                  <c:v>11.20 </c:v>
                </c:pt>
                <c:pt idx="57">
                  <c:v>11.40 </c:v>
                </c:pt>
                <c:pt idx="58">
                  <c:v>11.60 </c:v>
                </c:pt>
                <c:pt idx="59">
                  <c:v>11.80 </c:v>
                </c:pt>
                <c:pt idx="60">
                  <c:v>12.00 </c:v>
                </c:pt>
                <c:pt idx="61">
                  <c:v>12.20 </c:v>
                </c:pt>
                <c:pt idx="62">
                  <c:v>12.40 </c:v>
                </c:pt>
                <c:pt idx="63">
                  <c:v>12.60 </c:v>
                </c:pt>
                <c:pt idx="64">
                  <c:v>12.80 </c:v>
                </c:pt>
                <c:pt idx="65">
                  <c:v>13.00 </c:v>
                </c:pt>
                <c:pt idx="66">
                  <c:v>13.20 </c:v>
                </c:pt>
                <c:pt idx="67">
                  <c:v>13.40 </c:v>
                </c:pt>
                <c:pt idx="68">
                  <c:v>13.60 </c:v>
                </c:pt>
                <c:pt idx="69">
                  <c:v>13.80 </c:v>
                </c:pt>
                <c:pt idx="70">
                  <c:v>14.00 </c:v>
                </c:pt>
              </c:strCache>
            </c:strRef>
          </c:cat>
          <c:val>
            <c:numRef>
              <c:f>momente!$H$12:$H$82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momente!$I$10</c:f>
              <c:strCache>
                <c:ptCount val="1"/>
                <c:pt idx="0">
                  <c:v>Mg(x)</c:v>
                </c:pt>
              </c:strCache>
            </c:strRef>
          </c:tx>
          <c:spPr>
            <a:solidFill>
              <a:srgbClr val="ff0000"/>
            </a:solidFill>
            <a:ln w="19080">
              <a:solidFill>
                <a:srgbClr val="ff0000"/>
              </a:solidFill>
              <a:round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momente!$B$12:$B$82</c:f>
              <c:strCache>
                <c:ptCount val="71"/>
                <c:pt idx="0">
                  <c:v>0.00 </c:v>
                </c:pt>
                <c:pt idx="1">
                  <c:v>0.20 </c:v>
                </c:pt>
                <c:pt idx="2">
                  <c:v>0.40 </c:v>
                </c:pt>
                <c:pt idx="3">
                  <c:v>0.60 </c:v>
                </c:pt>
                <c:pt idx="4">
                  <c:v>0.80 </c:v>
                </c:pt>
                <c:pt idx="5">
                  <c:v>1.00 </c:v>
                </c:pt>
                <c:pt idx="6">
                  <c:v>1.20 </c:v>
                </c:pt>
                <c:pt idx="7">
                  <c:v>1.40 </c:v>
                </c:pt>
                <c:pt idx="8">
                  <c:v>1.60 </c:v>
                </c:pt>
                <c:pt idx="9">
                  <c:v>1.80 </c:v>
                </c:pt>
                <c:pt idx="10">
                  <c:v>2.00 </c:v>
                </c:pt>
                <c:pt idx="11">
                  <c:v>2.20 </c:v>
                </c:pt>
                <c:pt idx="12">
                  <c:v>2.40 </c:v>
                </c:pt>
                <c:pt idx="13">
                  <c:v>2.60 </c:v>
                </c:pt>
                <c:pt idx="14">
                  <c:v>2.80 </c:v>
                </c:pt>
                <c:pt idx="15">
                  <c:v>3.00 </c:v>
                </c:pt>
                <c:pt idx="16">
                  <c:v>3.20 </c:v>
                </c:pt>
                <c:pt idx="17">
                  <c:v>3.40 </c:v>
                </c:pt>
                <c:pt idx="18">
                  <c:v>3.60 </c:v>
                </c:pt>
                <c:pt idx="19">
                  <c:v>3.80 </c:v>
                </c:pt>
                <c:pt idx="20">
                  <c:v>4.00 </c:v>
                </c:pt>
                <c:pt idx="21">
                  <c:v>4.20 </c:v>
                </c:pt>
                <c:pt idx="22">
                  <c:v>4.40 </c:v>
                </c:pt>
                <c:pt idx="23">
                  <c:v>4.60 </c:v>
                </c:pt>
                <c:pt idx="24">
                  <c:v>4.80 </c:v>
                </c:pt>
                <c:pt idx="25">
                  <c:v>5.00 </c:v>
                </c:pt>
                <c:pt idx="26">
                  <c:v>5.20 </c:v>
                </c:pt>
                <c:pt idx="27">
                  <c:v>5.40 </c:v>
                </c:pt>
                <c:pt idx="28">
                  <c:v>5.60 </c:v>
                </c:pt>
                <c:pt idx="29">
                  <c:v>5.80 </c:v>
                </c:pt>
                <c:pt idx="30">
                  <c:v>6.00 </c:v>
                </c:pt>
                <c:pt idx="31">
                  <c:v>6.20 </c:v>
                </c:pt>
                <c:pt idx="32">
                  <c:v>6.40 </c:v>
                </c:pt>
                <c:pt idx="33">
                  <c:v>6.60 </c:v>
                </c:pt>
                <c:pt idx="34">
                  <c:v>6.80 </c:v>
                </c:pt>
                <c:pt idx="35">
                  <c:v>7.00 </c:v>
                </c:pt>
                <c:pt idx="36">
                  <c:v>7.20 </c:v>
                </c:pt>
                <c:pt idx="37">
                  <c:v>7.40 </c:v>
                </c:pt>
                <c:pt idx="38">
                  <c:v>7.60 </c:v>
                </c:pt>
                <c:pt idx="39">
                  <c:v>7.80 </c:v>
                </c:pt>
                <c:pt idx="40">
                  <c:v>8.00 </c:v>
                </c:pt>
                <c:pt idx="41">
                  <c:v>8.20 </c:v>
                </c:pt>
                <c:pt idx="42">
                  <c:v>8.40 </c:v>
                </c:pt>
                <c:pt idx="43">
                  <c:v>8.60 </c:v>
                </c:pt>
                <c:pt idx="44">
                  <c:v>8.80 </c:v>
                </c:pt>
                <c:pt idx="45">
                  <c:v>9.00 </c:v>
                </c:pt>
                <c:pt idx="46">
                  <c:v>9.20 </c:v>
                </c:pt>
                <c:pt idx="47">
                  <c:v>9.40 </c:v>
                </c:pt>
                <c:pt idx="48">
                  <c:v>9.60 </c:v>
                </c:pt>
                <c:pt idx="49">
                  <c:v>9.80 </c:v>
                </c:pt>
                <c:pt idx="50">
                  <c:v>10.00 </c:v>
                </c:pt>
                <c:pt idx="51">
                  <c:v>10.20 </c:v>
                </c:pt>
                <c:pt idx="52">
                  <c:v>10.40 </c:v>
                </c:pt>
                <c:pt idx="53">
                  <c:v>10.60 </c:v>
                </c:pt>
                <c:pt idx="54">
                  <c:v>10.80 </c:v>
                </c:pt>
                <c:pt idx="55">
                  <c:v>11.00 </c:v>
                </c:pt>
                <c:pt idx="56">
                  <c:v>11.20 </c:v>
                </c:pt>
                <c:pt idx="57">
                  <c:v>11.40 </c:v>
                </c:pt>
                <c:pt idx="58">
                  <c:v>11.60 </c:v>
                </c:pt>
                <c:pt idx="59">
                  <c:v>11.80 </c:v>
                </c:pt>
                <c:pt idx="60">
                  <c:v>12.00 </c:v>
                </c:pt>
                <c:pt idx="61">
                  <c:v>12.20 </c:v>
                </c:pt>
                <c:pt idx="62">
                  <c:v>12.40 </c:v>
                </c:pt>
                <c:pt idx="63">
                  <c:v>12.60 </c:v>
                </c:pt>
                <c:pt idx="64">
                  <c:v>12.80 </c:v>
                </c:pt>
                <c:pt idx="65">
                  <c:v>13.00 </c:v>
                </c:pt>
                <c:pt idx="66">
                  <c:v>13.20 </c:v>
                </c:pt>
                <c:pt idx="67">
                  <c:v>13.40 </c:v>
                </c:pt>
                <c:pt idx="68">
                  <c:v>13.60 </c:v>
                </c:pt>
                <c:pt idx="69">
                  <c:v>13.80 </c:v>
                </c:pt>
                <c:pt idx="70">
                  <c:v>14.00 </c:v>
                </c:pt>
              </c:strCache>
            </c:strRef>
          </c:cat>
          <c:val>
            <c:numRef>
              <c:f>momente!$I$12:$I$82</c:f>
              <c:numCache>
                <c:formatCode>General</c:formatCode>
                <c:ptCount val="71"/>
                <c:pt idx="0">
                  <c:v>0</c:v>
                </c:pt>
                <c:pt idx="1">
                  <c:v>11246.1454774286</c:v>
                </c:pt>
                <c:pt idx="2">
                  <c:v>22327.8064068571</c:v>
                </c:pt>
                <c:pt idx="3">
                  <c:v>33244.9827882857</c:v>
                </c:pt>
                <c:pt idx="4">
                  <c:v>43997.6746217143</c:v>
                </c:pt>
                <c:pt idx="5">
                  <c:v>54585.8819071429</c:v>
                </c:pt>
                <c:pt idx="6">
                  <c:v>65009.6046445714</c:v>
                </c:pt>
                <c:pt idx="7">
                  <c:v>75268.842834</c:v>
                </c:pt>
                <c:pt idx="8">
                  <c:v>85363.5964754286</c:v>
                </c:pt>
                <c:pt idx="9">
                  <c:v>95293.8655688571</c:v>
                </c:pt>
                <c:pt idx="10">
                  <c:v>105059.650114286</c:v>
                </c:pt>
                <c:pt idx="11">
                  <c:v>110660.950111714</c:v>
                </c:pt>
                <c:pt idx="12">
                  <c:v>116097.765561143</c:v>
                </c:pt>
                <c:pt idx="13">
                  <c:v>121370.096462571</c:v>
                </c:pt>
                <c:pt idx="14">
                  <c:v>126477.942816</c:v>
                </c:pt>
                <c:pt idx="15">
                  <c:v>131421.304621429</c:v>
                </c:pt>
                <c:pt idx="16">
                  <c:v>136200.181878857</c:v>
                </c:pt>
                <c:pt idx="17">
                  <c:v>140814.574588286</c:v>
                </c:pt>
                <c:pt idx="18">
                  <c:v>145264.482749714</c:v>
                </c:pt>
                <c:pt idx="19">
                  <c:v>149549.906363143</c:v>
                </c:pt>
                <c:pt idx="20">
                  <c:v>153670.845428571</c:v>
                </c:pt>
                <c:pt idx="21">
                  <c:v>157627.299946</c:v>
                </c:pt>
                <c:pt idx="22">
                  <c:v>161419.269915429</c:v>
                </c:pt>
                <c:pt idx="23">
                  <c:v>165046.755336857</c:v>
                </c:pt>
                <c:pt idx="24">
                  <c:v>168509.756210286</c:v>
                </c:pt>
                <c:pt idx="25">
                  <c:v>171808.272535714</c:v>
                </c:pt>
                <c:pt idx="26">
                  <c:v>174942.304313143</c:v>
                </c:pt>
                <c:pt idx="27">
                  <c:v>177911.851542571</c:v>
                </c:pt>
                <c:pt idx="28">
                  <c:v>180716.914224</c:v>
                </c:pt>
                <c:pt idx="29">
                  <c:v>183357.492357429</c:v>
                </c:pt>
                <c:pt idx="30">
                  <c:v>185833.585942857</c:v>
                </c:pt>
                <c:pt idx="31">
                  <c:v>188145.194980286</c:v>
                </c:pt>
                <c:pt idx="32">
                  <c:v>190292.319469714</c:v>
                </c:pt>
                <c:pt idx="33">
                  <c:v>190274.959411143</c:v>
                </c:pt>
                <c:pt idx="34">
                  <c:v>188093.114804571</c:v>
                </c:pt>
                <c:pt idx="35">
                  <c:v>185746.78565</c:v>
                </c:pt>
                <c:pt idx="36">
                  <c:v>183235.971947429</c:v>
                </c:pt>
                <c:pt idx="37">
                  <c:v>180560.673696857</c:v>
                </c:pt>
                <c:pt idx="38">
                  <c:v>177720.890898286</c:v>
                </c:pt>
                <c:pt idx="39">
                  <c:v>174716.623551714</c:v>
                </c:pt>
                <c:pt idx="40">
                  <c:v>171547.871657143</c:v>
                </c:pt>
                <c:pt idx="41">
                  <c:v>168214.635214571</c:v>
                </c:pt>
                <c:pt idx="42">
                  <c:v>164716.914224</c:v>
                </c:pt>
                <c:pt idx="43">
                  <c:v>161054.708685429</c:v>
                </c:pt>
                <c:pt idx="44">
                  <c:v>157228.018598857</c:v>
                </c:pt>
                <c:pt idx="45">
                  <c:v>153236.843964286</c:v>
                </c:pt>
                <c:pt idx="46">
                  <c:v>149081.184781714</c:v>
                </c:pt>
                <c:pt idx="47">
                  <c:v>144761.041051143</c:v>
                </c:pt>
                <c:pt idx="48">
                  <c:v>140276.412772572</c:v>
                </c:pt>
                <c:pt idx="49">
                  <c:v>135627.299946</c:v>
                </c:pt>
                <c:pt idx="50">
                  <c:v>130813.702571429</c:v>
                </c:pt>
                <c:pt idx="51">
                  <c:v>125835.620648857</c:v>
                </c:pt>
                <c:pt idx="52">
                  <c:v>120693.054178286</c:v>
                </c:pt>
                <c:pt idx="53">
                  <c:v>115386.003159714</c:v>
                </c:pt>
                <c:pt idx="54">
                  <c:v>109914.467593143</c:v>
                </c:pt>
                <c:pt idx="55">
                  <c:v>104278.447478572</c:v>
                </c:pt>
                <c:pt idx="56">
                  <c:v>98477.9428160002</c:v>
                </c:pt>
                <c:pt idx="57">
                  <c:v>92512.9536054288</c:v>
                </c:pt>
                <c:pt idx="58">
                  <c:v>86383.4798468574</c:v>
                </c:pt>
                <c:pt idx="59">
                  <c:v>80089.5215402861</c:v>
                </c:pt>
                <c:pt idx="60">
                  <c:v>73631.0786857147</c:v>
                </c:pt>
                <c:pt idx="61">
                  <c:v>67008.1512831433</c:v>
                </c:pt>
                <c:pt idx="62">
                  <c:v>60220.7393325718</c:v>
                </c:pt>
                <c:pt idx="63">
                  <c:v>53268.8428340004</c:v>
                </c:pt>
                <c:pt idx="64">
                  <c:v>46152.4617874291</c:v>
                </c:pt>
                <c:pt idx="65">
                  <c:v>38871.5961928577</c:v>
                </c:pt>
                <c:pt idx="66">
                  <c:v>31426.2460502863</c:v>
                </c:pt>
                <c:pt idx="67">
                  <c:v>23816.4113597149</c:v>
                </c:pt>
                <c:pt idx="68">
                  <c:v>16042.0921211435</c:v>
                </c:pt>
                <c:pt idx="69">
                  <c:v>8103.28833457211</c:v>
                </c:pt>
                <c:pt idx="70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0"/>
        <c:axId val="90856268"/>
        <c:axId val="37012697"/>
      </c:lineChart>
      <c:catAx>
        <c:axId val="90856268"/>
        <c:scaling>
          <c:orientation val="minMax"/>
        </c:scaling>
        <c:delete val="0"/>
        <c:axPos val="b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800">
                    <a:solidFill>
                      <a:srgbClr val="000000"/>
                    </a:solidFill>
                    <a:latin typeface="Arial"/>
                  </a:rPr>
                  <a:t>Trägerposition [m]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7012697"/>
        <c:crosses val="autoZero"/>
        <c:auto val="1"/>
        <c:lblAlgn val="ctr"/>
        <c:lblOffset val="100"/>
      </c:catAx>
      <c:valAx>
        <c:axId val="37012697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b="1" sz="800">
                    <a:solidFill>
                      <a:srgbClr val="000000"/>
                    </a:solidFill>
                    <a:latin typeface="Arial"/>
                  </a:rPr>
                  <a:t>Biegemomente [Nm]
</a:t>
                </a:r>
              </a:p>
            </c:rich>
          </c:tx>
          <c:layout/>
        </c:title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0856268"/>
        <c:crossesAt val="1"/>
      </c:valAx>
      <c:spPr>
        <a:solidFill>
          <a:srgbClr val="ebf1de"/>
        </a:solidFill>
        <a:ln w="9360">
          <a:solidFill>
            <a:srgbClr val="000000"/>
          </a:solidFill>
          <a:round/>
        </a:ln>
      </c:spPr>
    </c:plotArea>
    <c:legend>
      <c:legendPos val="b"/>
      <c:overlay val="0"/>
      <c:spPr>
        <a:solidFill>
          <a:srgbClr val="ffffff"/>
        </a:solidFill>
        <a:ln w="9360">
          <a:solidFill>
            <a:srgbClr val="000000"/>
          </a:solidFill>
          <a:round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46080</xdr:colOff>
      <xdr:row>28</xdr:row>
      <xdr:rowOff>3600</xdr:rowOff>
    </xdr:from>
    <xdr:to>
      <xdr:col>9</xdr:col>
      <xdr:colOff>26640</xdr:colOff>
      <xdr:row>43</xdr:row>
      <xdr:rowOff>212760</xdr:rowOff>
    </xdr:to>
    <xdr:graphicFrame>
      <xdr:nvGraphicFramePr>
        <xdr:cNvPr id="0" name="Diagramm 1"/>
        <xdr:cNvGraphicFramePr/>
      </xdr:nvGraphicFramePr>
      <xdr:xfrm>
        <a:off x="448560" y="5257440"/>
        <a:ext cx="5541120" cy="363816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412200</xdr:colOff>
      <xdr:row>29</xdr:row>
      <xdr:rowOff>167040</xdr:rowOff>
    </xdr:from>
    <xdr:to>
      <xdr:col>3</xdr:col>
      <xdr:colOff>413280</xdr:colOff>
      <xdr:row>30</xdr:row>
      <xdr:rowOff>219240</xdr:rowOff>
    </xdr:to>
    <xdr:sp>
      <xdr:nvSpPr>
        <xdr:cNvPr id="1" name="CustomShape 1"/>
        <xdr:cNvSpPr/>
      </xdr:nvSpPr>
      <xdr:spPr>
        <a:xfrm flipH="1">
          <a:off x="1972800" y="5813280"/>
          <a:ext cx="1080" cy="280800"/>
        </a:xfrm>
        <a:prstGeom prst="straightConnector1">
          <a:avLst/>
        </a:prstGeom>
        <a:noFill/>
        <a:ln w="12600">
          <a:solidFill>
            <a:schemeClr val="tx1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421560</xdr:colOff>
      <xdr:row>31</xdr:row>
      <xdr:rowOff>226800</xdr:rowOff>
    </xdr:from>
    <xdr:to>
      <xdr:col>3</xdr:col>
      <xdr:colOff>421920</xdr:colOff>
      <xdr:row>33</xdr:row>
      <xdr:rowOff>14400</xdr:rowOff>
    </xdr:to>
    <xdr:sp>
      <xdr:nvSpPr>
        <xdr:cNvPr id="2" name="CustomShape 1"/>
        <xdr:cNvSpPr/>
      </xdr:nvSpPr>
      <xdr:spPr>
        <a:xfrm flipV="1">
          <a:off x="1982160" y="6330240"/>
          <a:ext cx="360" cy="244800"/>
        </a:xfrm>
        <a:prstGeom prst="straightConnector1">
          <a:avLst/>
        </a:prstGeom>
        <a:noFill/>
        <a:ln w="12600">
          <a:solidFill>
            <a:schemeClr val="tx1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3</xdr:col>
      <xdr:colOff>520560</xdr:colOff>
      <xdr:row>34</xdr:row>
      <xdr:rowOff>216360</xdr:rowOff>
    </xdr:from>
    <xdr:to>
      <xdr:col>3</xdr:col>
      <xdr:colOff>801360</xdr:colOff>
      <xdr:row>34</xdr:row>
      <xdr:rowOff>217440</xdr:rowOff>
    </xdr:to>
    <xdr:sp>
      <xdr:nvSpPr>
        <xdr:cNvPr id="3" name="CustomShape 1"/>
        <xdr:cNvSpPr/>
      </xdr:nvSpPr>
      <xdr:spPr>
        <a:xfrm flipH="1">
          <a:off x="2081160" y="7005600"/>
          <a:ext cx="280800" cy="1080"/>
        </a:xfrm>
        <a:prstGeom prst="straightConnector1">
          <a:avLst/>
        </a:prstGeom>
        <a:noFill/>
        <a:ln w="12600">
          <a:solidFill>
            <a:schemeClr val="tx1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5</xdr:col>
      <xdr:colOff>27720</xdr:colOff>
      <xdr:row>34</xdr:row>
      <xdr:rowOff>219600</xdr:rowOff>
    </xdr:from>
    <xdr:to>
      <xdr:col>5</xdr:col>
      <xdr:colOff>272520</xdr:colOff>
      <xdr:row>34</xdr:row>
      <xdr:rowOff>219960</xdr:rowOff>
    </xdr:to>
    <xdr:sp>
      <xdr:nvSpPr>
        <xdr:cNvPr id="4" name="CustomShape 1"/>
        <xdr:cNvSpPr/>
      </xdr:nvSpPr>
      <xdr:spPr>
        <a:xfrm flipV="1">
          <a:off x="2857680" y="7008840"/>
          <a:ext cx="244800" cy="360"/>
        </a:xfrm>
        <a:prstGeom prst="straightConnector1">
          <a:avLst/>
        </a:prstGeom>
        <a:noFill/>
        <a:ln w="12600">
          <a:solidFill>
            <a:schemeClr val="tx1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2</xdr:col>
      <xdr:colOff>799200</xdr:colOff>
      <xdr:row>39</xdr:row>
      <xdr:rowOff>109440</xdr:rowOff>
    </xdr:from>
    <xdr:to>
      <xdr:col>4</xdr:col>
      <xdr:colOff>26640</xdr:colOff>
      <xdr:row>39</xdr:row>
      <xdr:rowOff>110520</xdr:rowOff>
    </xdr:to>
    <xdr:sp>
      <xdr:nvSpPr>
        <xdr:cNvPr id="5" name="CustomShape 1"/>
        <xdr:cNvSpPr/>
      </xdr:nvSpPr>
      <xdr:spPr>
        <a:xfrm flipV="1">
          <a:off x="1533600" y="8041680"/>
          <a:ext cx="879840" cy="1080"/>
        </a:xfrm>
        <a:prstGeom prst="straightConnector1">
          <a:avLst/>
        </a:prstGeom>
        <a:noFill/>
        <a:ln w="12600">
          <a:solidFill>
            <a:schemeClr val="tx1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4</xdr:col>
      <xdr:colOff>442080</xdr:colOff>
      <xdr:row>39</xdr:row>
      <xdr:rowOff>109440</xdr:rowOff>
    </xdr:from>
    <xdr:to>
      <xdr:col>6</xdr:col>
      <xdr:colOff>31320</xdr:colOff>
      <xdr:row>39</xdr:row>
      <xdr:rowOff>110520</xdr:rowOff>
    </xdr:to>
    <xdr:sp>
      <xdr:nvSpPr>
        <xdr:cNvPr id="6" name="CustomShape 1"/>
        <xdr:cNvSpPr/>
      </xdr:nvSpPr>
      <xdr:spPr>
        <a:xfrm flipV="1">
          <a:off x="2828880" y="8041680"/>
          <a:ext cx="858600" cy="1080"/>
        </a:xfrm>
        <a:prstGeom prst="straightConnector1">
          <a:avLst/>
        </a:prstGeom>
        <a:noFill/>
        <a:ln w="12600">
          <a:solidFill>
            <a:schemeClr val="tx1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6</xdr:col>
      <xdr:colOff>240840</xdr:colOff>
      <xdr:row>30</xdr:row>
      <xdr:rowOff>219960</xdr:rowOff>
    </xdr:from>
    <xdr:to>
      <xdr:col>6</xdr:col>
      <xdr:colOff>241920</xdr:colOff>
      <xdr:row>34</xdr:row>
      <xdr:rowOff>95040</xdr:rowOff>
    </xdr:to>
    <xdr:sp>
      <xdr:nvSpPr>
        <xdr:cNvPr id="7" name="CustomShape 1"/>
        <xdr:cNvSpPr/>
      </xdr:nvSpPr>
      <xdr:spPr>
        <a:xfrm flipV="1">
          <a:off x="3897000" y="6094800"/>
          <a:ext cx="1080" cy="789480"/>
        </a:xfrm>
        <a:prstGeom prst="straightConnector1">
          <a:avLst/>
        </a:prstGeom>
        <a:noFill/>
        <a:ln w="12600">
          <a:solidFill>
            <a:schemeClr val="tx1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6</xdr:col>
      <xdr:colOff>250560</xdr:colOff>
      <xdr:row>35</xdr:row>
      <xdr:rowOff>120240</xdr:rowOff>
    </xdr:from>
    <xdr:to>
      <xdr:col>6</xdr:col>
      <xdr:colOff>251640</xdr:colOff>
      <xdr:row>38</xdr:row>
      <xdr:rowOff>223920</xdr:rowOff>
    </xdr:to>
    <xdr:sp>
      <xdr:nvSpPr>
        <xdr:cNvPr id="8" name="CustomShape 1"/>
        <xdr:cNvSpPr/>
      </xdr:nvSpPr>
      <xdr:spPr>
        <a:xfrm flipV="1">
          <a:off x="3906720" y="7138080"/>
          <a:ext cx="1080" cy="789480"/>
        </a:xfrm>
        <a:prstGeom prst="straightConnector1">
          <a:avLst/>
        </a:prstGeom>
        <a:noFill/>
        <a:ln w="12600">
          <a:solidFill>
            <a:schemeClr val="tx1"/>
          </a:solidFill>
          <a:round/>
          <a:tailEnd len="med" type="arrow" w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2</xdr:col>
      <xdr:colOff>631800</xdr:colOff>
      <xdr:row>34</xdr:row>
      <xdr:rowOff>219600</xdr:rowOff>
    </xdr:from>
    <xdr:to>
      <xdr:col>3</xdr:col>
      <xdr:colOff>465120</xdr:colOff>
      <xdr:row>34</xdr:row>
      <xdr:rowOff>219600</xdr:rowOff>
    </xdr:to>
    <xdr:sp>
      <xdr:nvSpPr>
        <xdr:cNvPr id="9" name="Line 1"/>
        <xdr:cNvSpPr/>
      </xdr:nvSpPr>
      <xdr:spPr>
        <a:xfrm>
          <a:off x="1366200" y="7008840"/>
          <a:ext cx="659520" cy="0"/>
        </a:xfrm>
        <a:prstGeom prst="line">
          <a:avLst/>
        </a:prstGeom>
        <a:ln w="19080">
          <a:solidFill>
            <a:schemeClr val="accent1"/>
          </a:solidFill>
          <a:custDash>
            <a:ds d="400000" sp="300000"/>
            <a:ds d="100000" sp="300000"/>
          </a:custDash>
          <a:round/>
        </a:ln>
      </xdr:spPr>
    </xdr:sp>
    <xdr:clientData/>
  </xdr:twoCellAnchor>
  <xdr:twoCellAnchor editAs="oneCell">
    <xdr:from>
      <xdr:col>7</xdr:col>
      <xdr:colOff>36360</xdr:colOff>
      <xdr:row>34</xdr:row>
      <xdr:rowOff>224280</xdr:rowOff>
    </xdr:from>
    <xdr:to>
      <xdr:col>7</xdr:col>
      <xdr:colOff>426960</xdr:colOff>
      <xdr:row>34</xdr:row>
      <xdr:rowOff>224280</xdr:rowOff>
    </xdr:to>
    <xdr:sp>
      <xdr:nvSpPr>
        <xdr:cNvPr id="10" name="Line 1"/>
        <xdr:cNvSpPr/>
      </xdr:nvSpPr>
      <xdr:spPr>
        <a:xfrm>
          <a:off x="4135680" y="7013520"/>
          <a:ext cx="390600" cy="0"/>
        </a:xfrm>
        <a:prstGeom prst="line">
          <a:avLst/>
        </a:prstGeom>
        <a:ln w="19080">
          <a:solidFill>
            <a:schemeClr val="accent1"/>
          </a:solidFill>
          <a:custDash>
            <a:ds d="400000" sp="300000"/>
            <a:ds d="100000" sp="300000"/>
          </a:custDash>
          <a:round/>
        </a:ln>
      </xdr:spPr>
    </xdr:sp>
    <xdr:clientData/>
  </xdr:twoCellAnchor>
  <xdr:twoCellAnchor editAs="oneCell">
    <xdr:from>
      <xdr:col>5</xdr:col>
      <xdr:colOff>398160</xdr:colOff>
      <xdr:row>34</xdr:row>
      <xdr:rowOff>224280</xdr:rowOff>
    </xdr:from>
    <xdr:to>
      <xdr:col>5</xdr:col>
      <xdr:colOff>807840</xdr:colOff>
      <xdr:row>34</xdr:row>
      <xdr:rowOff>224280</xdr:rowOff>
    </xdr:to>
    <xdr:sp>
      <xdr:nvSpPr>
        <xdr:cNvPr id="11" name="Line 1"/>
        <xdr:cNvSpPr/>
      </xdr:nvSpPr>
      <xdr:spPr>
        <a:xfrm>
          <a:off x="3228120" y="7013520"/>
          <a:ext cx="409680" cy="0"/>
        </a:xfrm>
        <a:prstGeom prst="line">
          <a:avLst/>
        </a:prstGeom>
        <a:ln w="19080">
          <a:solidFill>
            <a:schemeClr val="accent1"/>
          </a:solidFill>
          <a:custDash>
            <a:ds d="400000" sp="300000"/>
            <a:ds d="100000" sp="300000"/>
          </a:custDash>
          <a:round/>
        </a:ln>
      </xdr:spPr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_rels/sheet3.xml.rels><?xml version="1.0" encoding="UTF-8" standalone="no"?>
<Relationships xmlns="http://schemas.openxmlformats.org/package/2006/relationships">
<Relationship Id="rId1" Target="../comments3.xml" Type="http://schemas.openxmlformats.org/officeDocument/2006/relationships/comments"/>
<Relationship Id="rId2" Target="../drawings/vmlDrawing1.vml" Type="http://schemas.openxmlformats.org/officeDocument/2006/relationships/vmlDrawing"/>
</Relationships>

</file>

<file path=xl/worksheets/_rels/sheet4.xml.rels><?xml version="1.0" encoding="UTF-8" standalone="no"?>
<Relationships xmlns="http://schemas.openxmlformats.org/package/2006/relationships">
<Relationship Id="rId1" Target="../comments4.xml" Type="http://schemas.openxmlformats.org/officeDocument/2006/relationships/comments"/>
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25"/>
  <cols>
    <col min="1" max="1" hidden="false" style="1" width="5.70408163265306" collapsed="true"/>
    <col min="2" max="2" hidden="false" style="2" width="4.70918367346939" collapsed="true"/>
    <col min="3" max="4" hidden="false" style="1" width="11.7091836734694" collapsed="true"/>
    <col min="5" max="5" hidden="false" style="1" width="6.28061224489796" collapsed="true"/>
    <col min="6" max="6" hidden="false" style="1" width="11.7091836734694" collapsed="true"/>
    <col min="7" max="7" hidden="false" style="1" width="6.28061224489796" collapsed="true"/>
    <col min="8" max="8" hidden="false" style="1" width="14.7040816326531" collapsed="true"/>
    <col min="9" max="9" hidden="false" style="1" width="11.7091836734694" collapsed="true"/>
    <col min="10" max="10" hidden="false" style="1" width="5.70408163265306" collapsed="true"/>
    <col min="11" max="11" hidden="false" style="1" width="6.28061224489796" collapsed="true"/>
    <col min="12" max="14" hidden="false" style="1" width="11.7091836734694" collapsed="true"/>
    <col min="15" max="1025" hidden="false" style="1" width="11.4183673469388" collapsed="true"/>
  </cols>
  <sheetData>
    <row r="1" customFormat="false" ht="18" hidden="false" customHeight="true" outlineLevel="0" collapsed="false">
      <c r="A1" s="3"/>
      <c r="B1" s="4"/>
      <c r="C1" s="5"/>
      <c r="D1" s="5"/>
      <c r="E1" s="5"/>
      <c r="F1" s="5"/>
      <c r="G1" s="5"/>
      <c r="H1" s="5"/>
      <c r="I1" s="5"/>
      <c r="J1" s="6"/>
      <c r="K1"/>
    </row>
    <row r="2" customFormat="false" ht="18" hidden="false" customHeight="true" outlineLevel="0" collapsed="false">
      <c r="A2" s="7"/>
      <c r="B2" s="8"/>
      <c r="C2" s="8"/>
      <c r="D2" s="8"/>
      <c r="E2" s="8"/>
      <c r="F2" s="8"/>
      <c r="G2" s="8"/>
      <c r="H2" s="8"/>
      <c r="I2" s="8"/>
      <c r="J2" s="9"/>
    </row>
    <row r="3" customFormat="false" ht="18" hidden="false" customHeight="true" outlineLevel="0" collapsed="false">
      <c r="A3" s="7"/>
      <c r="B3" s="10"/>
      <c r="C3" s="11"/>
      <c r="D3" s="12"/>
      <c r="E3" s="12"/>
      <c r="F3" s="11"/>
      <c r="G3" s="11"/>
      <c r="H3" s="11"/>
      <c r="I3" s="11"/>
      <c r="J3" s="9"/>
    </row>
    <row r="4" customFormat="false" ht="18" hidden="false" customHeight="true" outlineLevel="0" collapsed="false">
      <c r="A4" s="7"/>
      <c r="B4" s="10"/>
      <c r="C4" s="12" t="s">
        <v>0</v>
      </c>
      <c r="D4" s="11"/>
      <c r="E4" s="11"/>
      <c r="F4" s="11"/>
      <c r="G4" s="11"/>
      <c r="H4" s="11"/>
      <c r="I4" s="11"/>
      <c r="J4" s="9"/>
    </row>
    <row r="5" customFormat="false" ht="18" hidden="false" customHeight="true" outlineLevel="0" collapsed="false">
      <c r="A5" s="7"/>
      <c r="B5" s="13"/>
      <c r="C5" s="14"/>
      <c r="D5" s="14"/>
      <c r="E5" s="14"/>
      <c r="F5" s="14"/>
      <c r="G5" s="14"/>
      <c r="H5" s="14"/>
      <c r="I5" s="15"/>
      <c r="J5" s="9"/>
    </row>
    <row r="6" customFormat="false" ht="18" hidden="false" customHeight="true" outlineLevel="0" collapsed="false">
      <c r="A6" s="7"/>
      <c r="B6" s="16" t="n">
        <v>1</v>
      </c>
      <c r="C6" s="17" t="s">
        <v>1</v>
      </c>
      <c r="D6" s="17"/>
      <c r="E6" s="17"/>
      <c r="F6" s="17"/>
      <c r="G6" s="18" t="s">
        <v>2</v>
      </c>
      <c r="H6" s="19" t="n">
        <v>14</v>
      </c>
      <c r="I6" s="20" t="s">
        <v>3</v>
      </c>
      <c r="J6" s="9"/>
    </row>
    <row r="7" customFormat="false" ht="5.1" hidden="false" customHeight="true" outlineLevel="0" collapsed="false">
      <c r="A7" s="7"/>
      <c r="B7" s="21"/>
      <c r="C7" s="17"/>
      <c r="D7" s="17"/>
      <c r="E7" s="17"/>
      <c r="F7" s="17"/>
      <c r="G7" s="18"/>
      <c r="H7" s="17"/>
      <c r="I7" s="20"/>
      <c r="J7" s="9"/>
    </row>
    <row r="8" customFormat="false" ht="18" hidden="false" customHeight="true" outlineLevel="0" collapsed="false">
      <c r="A8" s="7"/>
      <c r="B8" s="16" t="n">
        <f aca="false">B6+1</f>
        <v>2</v>
      </c>
      <c r="C8" s="17" t="s">
        <v>4</v>
      </c>
      <c r="D8" s="17"/>
      <c r="E8" s="17"/>
      <c r="F8" s="17"/>
      <c r="G8" s="18" t="s">
        <v>5</v>
      </c>
      <c r="H8" s="19" t="n">
        <v>20000</v>
      </c>
      <c r="I8" s="20" t="s">
        <v>6</v>
      </c>
      <c r="J8" s="9"/>
    </row>
    <row r="9" customFormat="false" ht="5.1" hidden="false" customHeight="true" outlineLevel="0" collapsed="false">
      <c r="A9" s="7"/>
      <c r="B9" s="21"/>
      <c r="C9" s="17"/>
      <c r="D9" s="17"/>
      <c r="E9" s="17"/>
      <c r="F9" s="17"/>
      <c r="G9" s="18"/>
      <c r="H9" s="17"/>
      <c r="I9" s="20"/>
      <c r="J9" s="9"/>
    </row>
    <row r="10" customFormat="false" ht="18" hidden="false" customHeight="true" outlineLevel="0" collapsed="false">
      <c r="A10" s="7"/>
      <c r="B10" s="16" t="n">
        <f aca="false">B8+1</f>
        <v>3</v>
      </c>
      <c r="C10" s="17" t="s">
        <v>7</v>
      </c>
      <c r="D10" s="17"/>
      <c r="E10" s="17"/>
      <c r="F10" s="17"/>
      <c r="G10" s="18" t="s">
        <v>8</v>
      </c>
      <c r="H10" s="19" t="n">
        <v>2</v>
      </c>
      <c r="I10" s="20" t="s">
        <v>3</v>
      </c>
      <c r="J10" s="9"/>
    </row>
    <row r="11" customFormat="false" ht="5.1" hidden="false" customHeight="true" outlineLevel="0" collapsed="false">
      <c r="A11" s="7"/>
      <c r="B11" s="21"/>
      <c r="C11" s="17"/>
      <c r="D11" s="17"/>
      <c r="E11" s="17"/>
      <c r="F11" s="17"/>
      <c r="G11" s="18"/>
      <c r="H11" s="17"/>
      <c r="I11" s="20"/>
      <c r="J11" s="9"/>
    </row>
    <row r="12" customFormat="false" ht="18" hidden="false" customHeight="true" outlineLevel="0" collapsed="false">
      <c r="A12" s="7"/>
      <c r="B12" s="16" t="n">
        <f aca="false">B10+1</f>
        <v>4</v>
      </c>
      <c r="C12" s="17" t="s">
        <v>9</v>
      </c>
      <c r="D12" s="17"/>
      <c r="E12" s="17"/>
      <c r="F12" s="17"/>
      <c r="G12" s="18" t="s">
        <v>10</v>
      </c>
      <c r="H12" s="19" t="n">
        <v>20000</v>
      </c>
      <c r="I12" s="20" t="s">
        <v>6</v>
      </c>
      <c r="J12" s="9"/>
    </row>
    <row r="13" customFormat="false" ht="5.1" hidden="false" customHeight="true" outlineLevel="0" collapsed="false">
      <c r="A13" s="7"/>
      <c r="B13" s="21"/>
      <c r="C13" s="17"/>
      <c r="D13" s="17"/>
      <c r="E13" s="17"/>
      <c r="F13" s="17"/>
      <c r="G13" s="18"/>
      <c r="H13" s="17"/>
      <c r="I13" s="20"/>
      <c r="J13" s="9"/>
    </row>
    <row r="14" customFormat="false" ht="18" hidden="false" customHeight="true" outlineLevel="0" collapsed="false">
      <c r="A14" s="7"/>
      <c r="B14" s="16" t="n">
        <f aca="false">B12+1</f>
        <v>5</v>
      </c>
      <c r="C14" s="17" t="s">
        <v>11</v>
      </c>
      <c r="D14" s="17"/>
      <c r="E14" s="17"/>
      <c r="F14" s="17"/>
      <c r="G14" s="18" t="s">
        <v>12</v>
      </c>
      <c r="H14" s="19" t="n">
        <v>6.5</v>
      </c>
      <c r="I14" s="20" t="s">
        <v>3</v>
      </c>
      <c r="J14" s="9"/>
    </row>
    <row r="15" customFormat="false" ht="18" hidden="false" customHeight="true" outlineLevel="0" collapsed="false">
      <c r="A15" s="7"/>
      <c r="B15" s="22"/>
      <c r="C15" s="23"/>
      <c r="D15" s="23"/>
      <c r="E15" s="23"/>
      <c r="F15" s="23"/>
      <c r="G15" s="23"/>
      <c r="H15" s="23"/>
      <c r="I15" s="24"/>
      <c r="J15" s="9"/>
    </row>
    <row r="16" customFormat="false" ht="18" hidden="false" customHeight="true" outlineLevel="0" collapsed="false">
      <c r="A16" s="7"/>
      <c r="B16" s="10"/>
      <c r="C16" s="11"/>
      <c r="D16" s="11"/>
      <c r="E16" s="11"/>
      <c r="F16" s="11"/>
      <c r="G16" s="11"/>
      <c r="H16" s="11"/>
      <c r="I16" s="11"/>
      <c r="J16" s="9"/>
    </row>
    <row r="17" customFormat="false" ht="18" hidden="false" customHeight="true" outlineLevel="0" collapsed="false">
      <c r="A17" s="7"/>
      <c r="B17" s="10"/>
      <c r="C17" s="12" t="s">
        <v>13</v>
      </c>
      <c r="D17" s="11"/>
      <c r="E17" s="11"/>
      <c r="F17" s="11"/>
      <c r="G17" s="11"/>
      <c r="H17" s="11"/>
      <c r="I17" s="11"/>
      <c r="J17" s="9"/>
    </row>
    <row r="18" customFormat="false" ht="18" hidden="false" customHeight="true" outlineLevel="0" collapsed="false">
      <c r="A18" s="7"/>
      <c r="B18" s="13"/>
      <c r="C18" s="14"/>
      <c r="D18" s="14"/>
      <c r="E18" s="14"/>
      <c r="F18" s="14"/>
      <c r="G18" s="14"/>
      <c r="H18" s="14"/>
      <c r="I18" s="15"/>
      <c r="J18" s="9"/>
    </row>
    <row r="19" customFormat="false" ht="18" hidden="false" customHeight="true" outlineLevel="0" collapsed="false">
      <c r="A19" s="7"/>
      <c r="B19" s="16" t="n">
        <v>1</v>
      </c>
      <c r="C19" s="17" t="s">
        <v>14</v>
      </c>
      <c r="D19" s="17"/>
      <c r="E19" s="17"/>
      <c r="F19" s="17"/>
      <c r="G19" s="18" t="s">
        <v>15</v>
      </c>
      <c r="H19" s="25" t="n">
        <f aca="false">MAX(Gesamtmoment)</f>
        <v>190292.319469714</v>
      </c>
      <c r="I19" s="20" t="s">
        <v>16</v>
      </c>
      <c r="J19" s="9"/>
    </row>
    <row r="20" customFormat="false" ht="5.1" hidden="false" customHeight="true" outlineLevel="0" collapsed="false">
      <c r="A20" s="7"/>
      <c r="B20" s="21"/>
      <c r="C20" s="17"/>
      <c r="D20" s="17"/>
      <c r="E20" s="17"/>
      <c r="F20" s="17"/>
      <c r="G20" s="17"/>
      <c r="H20" s="17"/>
      <c r="I20" s="20"/>
      <c r="J20" s="9"/>
    </row>
    <row r="21" customFormat="false" ht="18" hidden="false" customHeight="true" outlineLevel="0" collapsed="false">
      <c r="A21" s="7"/>
      <c r="B21" s="16" t="n">
        <f aca="false">B19+1</f>
        <v>2</v>
      </c>
      <c r="C21" s="17" t="s">
        <v>17</v>
      </c>
      <c r="D21" s="17"/>
      <c r="E21" s="17"/>
      <c r="F21" s="17"/>
      <c r="G21" s="18" t="s">
        <v>18</v>
      </c>
      <c r="H21" s="25" t="n">
        <f aca="false">(H19/Flächenträgheitsmoment)*(Höhe/2)</f>
        <v>118.014253413563</v>
      </c>
      <c r="I21" s="20" t="s">
        <v>19</v>
      </c>
      <c r="J21" s="9"/>
    </row>
    <row r="22" customFormat="false" ht="5.1" hidden="false" customHeight="true" outlineLevel="0" collapsed="false">
      <c r="A22" s="7"/>
      <c r="B22" s="21"/>
      <c r="C22" s="17"/>
      <c r="D22" s="17"/>
      <c r="E22" s="17"/>
      <c r="F22" s="17"/>
      <c r="G22" s="17"/>
      <c r="H22" s="17"/>
      <c r="I22" s="20"/>
      <c r="J22" s="9"/>
    </row>
    <row r="23" customFormat="false" ht="18" hidden="false" customHeight="true" outlineLevel="0" collapsed="false">
      <c r="A23" s="7"/>
      <c r="B23" s="16" t="n">
        <f aca="false">B21+1</f>
        <v>3</v>
      </c>
      <c r="C23" s="17" t="s">
        <v>20</v>
      </c>
      <c r="D23" s="17"/>
      <c r="E23" s="17"/>
      <c r="F23" s="17"/>
      <c r="G23" s="18" t="s">
        <v>21</v>
      </c>
      <c r="H23" s="25" t="n">
        <f aca="false">VLOOKUP(MAX(Gesamtmoment),Matrix1,2,0)</f>
        <v>6.4</v>
      </c>
      <c r="I23" s="20" t="s">
        <v>3</v>
      </c>
      <c r="J23" s="9"/>
    </row>
    <row r="24" customFormat="false" ht="5.1" hidden="false" customHeight="true" outlineLevel="0" collapsed="false">
      <c r="A24" s="7"/>
      <c r="B24" s="21"/>
      <c r="C24" s="17"/>
      <c r="D24" s="17"/>
      <c r="E24" s="17"/>
      <c r="F24" s="17"/>
      <c r="G24" s="18"/>
      <c r="H24" s="17"/>
      <c r="I24" s="20"/>
      <c r="J24" s="9"/>
    </row>
    <row r="25" customFormat="false" ht="18" hidden="false" customHeight="true" outlineLevel="0" collapsed="false">
      <c r="A25" s="7"/>
      <c r="B25" s="16" t="n">
        <f aca="false">B23+1</f>
        <v>4</v>
      </c>
      <c r="C25" s="17" t="s">
        <v>22</v>
      </c>
      <c r="D25" s="17"/>
      <c r="E25" s="17"/>
      <c r="F25" s="17"/>
      <c r="G25" s="18" t="s">
        <v>23</v>
      </c>
      <c r="H25" s="26" t="n">
        <f aca="false">(Einzellastpz1+Einzellastpz2+Trägereigengewicht)/10</f>
        <v>4112.1137</v>
      </c>
      <c r="I25" s="20" t="s">
        <v>16</v>
      </c>
      <c r="J25" s="9"/>
    </row>
    <row r="26" customFormat="false" ht="18" hidden="false" customHeight="true" outlineLevel="0" collapsed="false">
      <c r="A26" s="7"/>
      <c r="B26" s="22"/>
      <c r="C26" s="23"/>
      <c r="D26" s="23"/>
      <c r="E26" s="23"/>
      <c r="F26" s="23"/>
      <c r="G26" s="23"/>
      <c r="H26" s="23"/>
      <c r="I26" s="24"/>
      <c r="J26" s="9"/>
    </row>
    <row r="27" customFormat="false" ht="18" hidden="false" customHeight="true" outlineLevel="0" collapsed="false">
      <c r="A27" s="7"/>
      <c r="B27" s="10"/>
      <c r="C27" s="11"/>
      <c r="D27" s="11"/>
      <c r="E27" s="11"/>
      <c r="F27" s="11"/>
      <c r="G27" s="11"/>
      <c r="H27" s="11"/>
      <c r="I27" s="11"/>
      <c r="J27" s="9"/>
    </row>
    <row r="28" customFormat="false" ht="18" hidden="false" customHeight="true" outlineLevel="0" collapsed="false">
      <c r="A28" s="7"/>
      <c r="B28" s="10"/>
      <c r="C28" s="12" t="s">
        <v>24</v>
      </c>
      <c r="D28" s="11"/>
      <c r="E28" s="11"/>
      <c r="F28" s="11"/>
      <c r="G28" s="11"/>
      <c r="H28" s="11"/>
      <c r="I28" s="11"/>
      <c r="J28" s="9"/>
    </row>
    <row r="29" customFormat="false" ht="18" hidden="false" customHeight="true" outlineLevel="0" collapsed="false">
      <c r="A29" s="7"/>
      <c r="B29" s="13"/>
      <c r="C29" s="14"/>
      <c r="D29" s="14"/>
      <c r="E29" s="14"/>
      <c r="F29" s="14"/>
      <c r="G29" s="14"/>
      <c r="H29" s="14"/>
      <c r="I29" s="15"/>
      <c r="J29" s="9"/>
    </row>
    <row r="30" customFormat="false" ht="18" hidden="false" customHeight="true" outlineLevel="0" collapsed="false">
      <c r="A30" s="7"/>
      <c r="B30" s="21"/>
      <c r="C30" s="17"/>
      <c r="D30" s="17"/>
      <c r="E30" s="17"/>
      <c r="F30" s="17"/>
      <c r="G30" s="17"/>
      <c r="H30" s="17"/>
      <c r="I30" s="20"/>
      <c r="J30" s="9"/>
    </row>
    <row r="31" customFormat="false" ht="18" hidden="false" customHeight="true" outlineLevel="0" collapsed="false">
      <c r="A31" s="7"/>
      <c r="B31" s="21"/>
      <c r="C31" s="17"/>
      <c r="D31" s="17"/>
      <c r="E31" s="17"/>
      <c r="F31" s="17"/>
      <c r="G31" s="17"/>
      <c r="H31" s="17"/>
      <c r="I31" s="20"/>
      <c r="J31" s="9"/>
    </row>
    <row r="32" customFormat="false" ht="18" hidden="false" customHeight="true" outlineLevel="0" collapsed="false">
      <c r="A32" s="7"/>
      <c r="B32" s="21"/>
      <c r="C32" s="17"/>
      <c r="D32" s="17"/>
      <c r="E32" s="17"/>
      <c r="F32" s="17"/>
      <c r="G32" s="17"/>
      <c r="H32" s="17"/>
      <c r="I32" s="20"/>
      <c r="J32" s="9"/>
    </row>
    <row r="33" customFormat="false" ht="18" hidden="false" customHeight="true" outlineLevel="0" collapsed="false">
      <c r="A33" s="7"/>
      <c r="B33" s="21"/>
      <c r="C33" s="17"/>
      <c r="D33" s="17"/>
      <c r="E33" s="17"/>
      <c r="F33" s="17"/>
      <c r="G33" s="17"/>
      <c r="H33" s="17"/>
      <c r="I33" s="20"/>
      <c r="J33" s="9"/>
    </row>
    <row r="34" customFormat="false" ht="18" hidden="false" customHeight="true" outlineLevel="0" collapsed="false">
      <c r="A34" s="7"/>
      <c r="B34" s="21"/>
      <c r="C34" s="17"/>
      <c r="D34" s="17"/>
      <c r="E34" s="17"/>
      <c r="F34" s="17"/>
      <c r="G34" s="17"/>
      <c r="H34" s="17"/>
      <c r="I34" s="20"/>
      <c r="J34" s="9"/>
    </row>
    <row r="35" customFormat="false" ht="18" hidden="false" customHeight="true" outlineLevel="0" collapsed="false">
      <c r="A35" s="7"/>
      <c r="B35" s="21"/>
      <c r="C35" s="17"/>
      <c r="D35" s="17"/>
      <c r="E35" s="17"/>
      <c r="F35" s="17"/>
      <c r="G35" s="17"/>
      <c r="H35" s="17"/>
      <c r="I35" s="20"/>
      <c r="J35" s="9"/>
    </row>
    <row r="36" customFormat="false" ht="18" hidden="false" customHeight="true" outlineLevel="0" collapsed="false">
      <c r="A36" s="7"/>
      <c r="B36" s="21"/>
      <c r="C36" s="17"/>
      <c r="D36" s="17"/>
      <c r="E36" s="17"/>
      <c r="F36" s="17"/>
      <c r="G36" s="17"/>
      <c r="H36" s="17"/>
      <c r="I36" s="20"/>
      <c r="J36" s="9"/>
    </row>
    <row r="37" customFormat="false" ht="18" hidden="false" customHeight="true" outlineLevel="0" collapsed="false">
      <c r="A37" s="7"/>
      <c r="B37" s="21"/>
      <c r="C37" s="17"/>
      <c r="D37" s="17"/>
      <c r="E37" s="17"/>
      <c r="F37" s="17"/>
      <c r="G37" s="17"/>
      <c r="H37" s="17"/>
      <c r="I37" s="20"/>
      <c r="J37" s="9"/>
    </row>
    <row r="38" customFormat="false" ht="18" hidden="false" customHeight="true" outlineLevel="0" collapsed="false">
      <c r="A38" s="7"/>
      <c r="B38" s="21"/>
      <c r="C38" s="17"/>
      <c r="D38" s="17"/>
      <c r="E38" s="17"/>
      <c r="F38" s="17"/>
      <c r="G38" s="17"/>
      <c r="H38" s="17"/>
      <c r="I38" s="20"/>
      <c r="J38" s="9"/>
    </row>
    <row r="39" customFormat="false" ht="18" hidden="false" customHeight="true" outlineLevel="0" collapsed="false">
      <c r="A39" s="7"/>
      <c r="B39" s="21"/>
      <c r="C39" s="17"/>
      <c r="D39" s="17"/>
      <c r="E39" s="17"/>
      <c r="F39" s="17"/>
      <c r="G39" s="17"/>
      <c r="H39" s="17"/>
      <c r="I39" s="20"/>
      <c r="J39" s="9"/>
    </row>
    <row r="40" customFormat="false" ht="18" hidden="false" customHeight="true" outlineLevel="0" collapsed="false">
      <c r="A40" s="7"/>
      <c r="B40" s="21"/>
      <c r="C40" s="17"/>
      <c r="D40" s="17"/>
      <c r="E40" s="17"/>
      <c r="F40" s="17"/>
      <c r="G40" s="17"/>
      <c r="H40" s="17"/>
      <c r="I40" s="20"/>
      <c r="J40" s="9"/>
    </row>
    <row r="41" customFormat="false" ht="18" hidden="false" customHeight="true" outlineLevel="0" collapsed="false">
      <c r="A41" s="7"/>
      <c r="B41" s="21"/>
      <c r="C41" s="17"/>
      <c r="D41" s="17"/>
      <c r="E41" s="17"/>
      <c r="F41" s="17"/>
      <c r="G41" s="17"/>
      <c r="H41" s="17"/>
      <c r="I41" s="20"/>
      <c r="J41" s="9"/>
    </row>
    <row r="42" customFormat="false" ht="18" hidden="false" customHeight="true" outlineLevel="0" collapsed="false">
      <c r="A42" s="7"/>
      <c r="B42" s="21"/>
      <c r="C42" s="17"/>
      <c r="D42" s="17"/>
      <c r="E42" s="17"/>
      <c r="F42" s="17"/>
      <c r="G42" s="17"/>
      <c r="H42" s="17"/>
      <c r="I42" s="20"/>
      <c r="J42" s="9"/>
    </row>
    <row r="43" customFormat="false" ht="18" hidden="false" customHeight="true" outlineLevel="0" collapsed="false">
      <c r="A43" s="7"/>
      <c r="B43" s="21"/>
      <c r="C43" s="17"/>
      <c r="D43" s="17"/>
      <c r="E43" s="17"/>
      <c r="F43" s="17"/>
      <c r="G43" s="17"/>
      <c r="H43" s="17"/>
      <c r="I43" s="20"/>
      <c r="J43" s="9"/>
    </row>
    <row r="44" customFormat="false" ht="18" hidden="false" customHeight="true" outlineLevel="0" collapsed="false">
      <c r="A44" s="7"/>
      <c r="B44" s="22"/>
      <c r="C44" s="23"/>
      <c r="D44" s="23"/>
      <c r="E44" s="23"/>
      <c r="F44" s="23"/>
      <c r="G44" s="23"/>
      <c r="H44" s="23"/>
      <c r="I44" s="24"/>
      <c r="J44" s="9"/>
    </row>
    <row r="45" customFormat="false" ht="18" hidden="false" customHeight="true" outlineLevel="0" collapsed="false">
      <c r="A45" s="7"/>
      <c r="B45" s="10"/>
      <c r="C45" s="11"/>
      <c r="D45" s="11"/>
      <c r="E45" s="11"/>
      <c r="F45" s="11"/>
      <c r="G45" s="11"/>
      <c r="H45" s="11"/>
      <c r="I45" s="11"/>
      <c r="J45" s="9"/>
    </row>
    <row r="46" customFormat="false" ht="18" hidden="false" customHeight="true" outlineLevel="0" collapsed="false">
      <c r="A46" s="27"/>
      <c r="B46" s="28"/>
      <c r="C46" s="29"/>
      <c r="D46" s="29"/>
      <c r="E46" s="29"/>
      <c r="F46" s="29"/>
      <c r="G46" s="29"/>
      <c r="H46" s="29"/>
      <c r="I46" s="29"/>
      <c r="J46" s="30"/>
    </row>
  </sheetData>
  <sheetProtection sheet="false"/>
  <mergeCells count="1">
    <mergeCell ref="B2:I2"/>
  </mergeCells>
  <conditionalFormatting sqref="H19;H6">
    <cfRule type="cellIs" priority="2" operator="equal" aboveAverage="0" equalAverage="0" bottom="0" percent="0" rank="0" text="" dxfId="0">
      <formula>""</formula>
    </cfRule>
  </conditionalFormatting>
  <conditionalFormatting sqref="H25;H21;H12;H8;H23">
    <cfRule type="cellIs" priority="3" operator="equal" aboveAverage="0" equalAverage="0" bottom="0" percent="0" rank="0" text="" dxfId="1">
      <formula>""</formula>
    </cfRule>
  </conditionalFormatting>
  <conditionalFormatting sqref="H10;H14">
    <cfRule type="cellIs" priority="4" operator="greaterThan" aboveAverage="0" equalAverage="0" bottom="0" percent="0" rank="0" text="" dxfId="2">
      <formula>$H$6</formula>
    </cfRule>
  </conditionalFormatting>
  <conditionalFormatting sqref="H10">
    <cfRule type="cellIs" priority="5" operator="equal" aboveAverage="0" equalAverage="0" bottom="0" percent="0" rank="0" text="" dxfId="3">
      <formula>""</formula>
    </cfRule>
  </conditionalFormatting>
  <conditionalFormatting sqref="H14">
    <cfRule type="cellIs" priority="6" operator="equal" aboveAverage="0" equalAverage="0" bottom="0" percent="0" rank="0" text="" dxfId="4">
      <formula>""</formula>
    </cfRule>
  </conditionalFormatting>
  <dataValidations count="8">
    <dataValidation allowBlank="true" error="x1&gt;L, bitte korrigieren" errorTitle="Position1" operator="between" prompt="Bitte die Position x1 der Einzellast eingeben" promptTitle="Position1" showDropDown="false" showErrorMessage="true" showInputMessage="true" sqref="H10" type="decimal">
      <formula1>0</formula1>
      <formula2>H6</formula2>
    </dataValidation>
    <dataValidation allowBlank="true" error="x2&gt;L, bitte korrigieren" errorTitle="Position2" operator="between" prompt="Bitte die Position x2 der Einzellast eingeben" promptTitle="Position2" showDropDown="false" showErrorMessage="true" showInputMessage="true" sqref="H14" type="decimal">
      <formula1>0</formula1>
      <formula2>H6</formula2>
    </dataValidation>
    <dataValidation allowBlank="true" error="Falsches Ergebnis, bitte Eingabe korrigieren" errorTitle="Stelle" operator="between" showDropDown="false" showErrorMessage="true" showInputMessage="true" sqref="H23" type="none">
      <formula1>0</formula1>
      <formula2>0</formula2>
    </dataValidation>
    <dataValidation allowBlank="true" error="Falsches Ergebnis, bitte Eingabe korrigieren" errorTitle="Biegespannung" operator="greaterThan" showDropDown="false" showErrorMessage="true" showInputMessage="true" sqref="H21" type="none">
      <formula1>0</formula1>
      <formula2>0</formula2>
    </dataValidation>
    <dataValidation allowBlank="true" error="Falsches Ergebnis, bitte  Eingabe korrigieren" errorTitle="Maximales Moment" operator="greaterThan" showDropDown="false" showErrorMessage="true" showInputMessage="true" sqref="H19" type="none">
      <formula1>0</formula1>
      <formula2>0</formula2>
    </dataValidation>
    <dataValidation allowBlank="true" error="Falscher Wert, bitte korrigieren" errorTitle="Einzellast2" operator="greaterThan" prompt="Bitte die Einzellast2 eingeben" promptTitle="Einzellast2" showDropDown="false" showErrorMessage="true" showInputMessage="true" sqref="H12" type="decimal">
      <formula1>0</formula1>
      <formula2>0</formula2>
    </dataValidation>
    <dataValidation allowBlank="true" error="Falscher Wert, bitte korrigieren" errorTitle="Einzellast1" operator="greaterThan" prompt="Bitte die Einzellast1 eingeben" promptTitle="Einzellast1" showDropDown="false" showErrorMessage="true" showInputMessage="true" sqref="H8" type="decimal">
      <formula1>0</formula1>
      <formula2>0</formula2>
    </dataValidation>
    <dataValidation allowBlank="true" error="Falscher Wert, bitte korrigieren" errorTitle="Gesamtlänge" operator="between" prompt="Bitte eine Länge aus der Dropdown Liste auswählen" promptTitle="Gesamtlänge" showDropDown="false" showErrorMessage="true" showInputMessage="true" sqref="H6" type="list">
      <formula1>Einfeldträgerlängen</formula1>
      <formula2>0</formula2>
    </dataValidation>
  </dataValidations>
  <printOptions headings="false" gridLines="false" gridLinesSet="true" horizontalCentered="true" verticalCentered="false"/>
  <pageMargins left="0.433333333333333" right="0.433333333333333" top="0.866666666666667" bottom="0.709027777777778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&amp;LAichholzer Georg
MatrNr.:1331661&amp;C&amp;"Arial,Bold"&amp;12Informatik 1
&amp;11Übungen WS13/14 – Aufgabe 2</oddHeader>
    <oddFooter>&amp;RSeite 1/4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4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25"/>
  <cols>
    <col min="1" max="1" hidden="false" style="1" width="5.70408163265306" collapsed="true"/>
    <col min="2" max="2" hidden="false" style="2" width="4.70918367346939" collapsed="true"/>
    <col min="3" max="4" hidden="false" style="1" width="11.7091836734694" collapsed="true"/>
    <col min="5" max="5" hidden="false" style="1" width="6.28061224489796" collapsed="true"/>
    <col min="6" max="6" hidden="false" style="1" width="11.7091836734694" collapsed="true"/>
    <col min="7" max="7" hidden="false" style="1" width="6.28061224489796" collapsed="true"/>
    <col min="8" max="8" hidden="false" style="1" width="14.7040816326531" collapsed="true"/>
    <col min="9" max="9" hidden="false" style="1" width="11.7091836734694" collapsed="true"/>
    <col min="10" max="10" hidden="false" style="1" width="5.70408163265306" collapsed="true"/>
    <col min="11" max="11" hidden="false" style="1" width="6.28061224489796" collapsed="true"/>
    <col min="12" max="14" hidden="false" style="1" width="11.7091836734694" collapsed="true"/>
    <col min="15" max="1025" hidden="false" style="1" width="11.4183673469388" collapsed="true"/>
  </cols>
  <sheetData>
    <row r="1" customFormat="false" ht="18" hidden="false" customHeight="true" outlineLevel="0" collapsed="false">
      <c r="A1" s="3"/>
      <c r="B1" s="4"/>
      <c r="C1" s="5"/>
      <c r="D1" s="5"/>
      <c r="E1" s="5"/>
      <c r="F1" s="5"/>
      <c r="G1" s="5"/>
      <c r="H1" s="5"/>
      <c r="I1" s="5"/>
      <c r="J1" s="6"/>
      <c r="K1"/>
      <c r="L1" s="0"/>
    </row>
    <row r="2" customFormat="false" ht="18" hidden="false" customHeight="true" outlineLevel="0" collapsed="false">
      <c r="A2" s="7"/>
      <c r="B2" s="8"/>
      <c r="C2" s="8"/>
      <c r="D2" s="8"/>
      <c r="E2" s="8"/>
      <c r="F2" s="8"/>
      <c r="G2" s="8"/>
      <c r="H2" s="8"/>
      <c r="I2" s="8"/>
      <c r="J2" s="9"/>
      <c r="L2" s="0"/>
    </row>
    <row r="3" customFormat="false" ht="18" hidden="false" customHeight="true" outlineLevel="0" collapsed="false">
      <c r="A3" s="7"/>
      <c r="B3" s="10"/>
      <c r="C3" s="11"/>
      <c r="D3" s="12"/>
      <c r="E3" s="12"/>
      <c r="F3" s="11"/>
      <c r="G3" s="11"/>
      <c r="H3" s="11"/>
      <c r="I3" s="11"/>
      <c r="J3" s="9"/>
      <c r="L3" s="0"/>
    </row>
    <row r="4" customFormat="false" ht="18" hidden="false" customHeight="true" outlineLevel="0" collapsed="false">
      <c r="A4" s="7"/>
      <c r="B4" s="10"/>
      <c r="C4" s="12" t="s">
        <v>0</v>
      </c>
      <c r="D4" s="11"/>
      <c r="E4" s="11"/>
      <c r="F4" s="11"/>
      <c r="G4" s="11"/>
      <c r="H4" s="11"/>
      <c r="I4" s="11"/>
      <c r="J4" s="9"/>
      <c r="L4" s="0"/>
    </row>
    <row r="5" customFormat="false" ht="18" hidden="false" customHeight="true" outlineLevel="0" collapsed="false">
      <c r="A5" s="7"/>
      <c r="B5" s="13"/>
      <c r="C5" s="14"/>
      <c r="D5" s="14"/>
      <c r="E5" s="14"/>
      <c r="F5" s="14"/>
      <c r="G5" s="14"/>
      <c r="H5" s="14"/>
      <c r="I5" s="15"/>
      <c r="J5" s="9"/>
      <c r="L5" s="0"/>
    </row>
    <row r="6" customFormat="false" ht="18" hidden="false" customHeight="true" outlineLevel="0" collapsed="false">
      <c r="A6" s="7"/>
      <c r="B6" s="16" t="n">
        <v>1</v>
      </c>
      <c r="C6" s="17" t="s">
        <v>25</v>
      </c>
      <c r="D6" s="17"/>
      <c r="E6" s="17"/>
      <c r="F6" s="17"/>
      <c r="G6" s="18" t="s">
        <v>26</v>
      </c>
      <c r="H6" s="19" t="n">
        <v>30</v>
      </c>
      <c r="I6" s="20" t="s">
        <v>27</v>
      </c>
      <c r="J6" s="9"/>
      <c r="L6" s="0"/>
    </row>
    <row r="7" customFormat="false" ht="5.1" hidden="false" customHeight="true" outlineLevel="0" collapsed="false">
      <c r="A7" s="7"/>
      <c r="B7" s="21"/>
      <c r="C7" s="17"/>
      <c r="D7" s="17"/>
      <c r="E7" s="17"/>
      <c r="F7" s="17"/>
      <c r="G7" s="17"/>
      <c r="H7" s="17"/>
      <c r="I7" s="20"/>
      <c r="J7" s="9"/>
      <c r="L7" s="0"/>
    </row>
    <row r="8" customFormat="false" ht="18" hidden="false" customHeight="true" outlineLevel="0" collapsed="false">
      <c r="A8" s="7"/>
      <c r="B8" s="16" t="n">
        <f aca="false">B6+1</f>
        <v>2</v>
      </c>
      <c r="C8" s="17" t="s">
        <v>28</v>
      </c>
      <c r="D8" s="17"/>
      <c r="E8" s="17"/>
      <c r="F8" s="17"/>
      <c r="G8" s="18" t="s">
        <v>29</v>
      </c>
      <c r="H8" s="19" t="n">
        <v>30</v>
      </c>
      <c r="I8" s="20" t="s">
        <v>27</v>
      </c>
      <c r="J8" s="9"/>
      <c r="L8" s="31"/>
    </row>
    <row r="9" customFormat="false" ht="5.1" hidden="false" customHeight="true" outlineLevel="0" collapsed="false">
      <c r="A9" s="7"/>
      <c r="B9" s="21"/>
      <c r="C9" s="17"/>
      <c r="D9" s="17"/>
      <c r="E9" s="17"/>
      <c r="F9" s="17"/>
      <c r="G9" s="17"/>
      <c r="H9" s="17"/>
      <c r="I9" s="20"/>
      <c r="J9" s="9"/>
    </row>
    <row r="10" customFormat="false" ht="18" hidden="false" customHeight="true" outlineLevel="0" collapsed="false">
      <c r="A10" s="7"/>
      <c r="B10" s="16" t="n">
        <f aca="false">B8+1</f>
        <v>3</v>
      </c>
      <c r="C10" s="17" t="s">
        <v>30</v>
      </c>
      <c r="D10" s="17"/>
      <c r="E10" s="17"/>
      <c r="F10" s="17"/>
      <c r="G10" s="18" t="s">
        <v>31</v>
      </c>
      <c r="H10" s="19" t="n">
        <v>1.1</v>
      </c>
      <c r="I10" s="20" t="s">
        <v>27</v>
      </c>
      <c r="J10" s="9"/>
    </row>
    <row r="11" customFormat="false" ht="5.1" hidden="false" customHeight="true" outlineLevel="0" collapsed="false">
      <c r="A11" s="7"/>
      <c r="B11" s="21"/>
      <c r="C11" s="17"/>
      <c r="D11" s="17"/>
      <c r="E11" s="17"/>
      <c r="F11" s="17"/>
      <c r="G11" s="17"/>
      <c r="H11" s="17"/>
      <c r="I11" s="20"/>
      <c r="J11" s="9"/>
    </row>
    <row r="12" customFormat="false" ht="18" hidden="false" customHeight="true" outlineLevel="0" collapsed="false">
      <c r="A12" s="7"/>
      <c r="B12" s="16" t="n">
        <f aca="false">B10+1</f>
        <v>4</v>
      </c>
      <c r="C12" s="17" t="s">
        <v>32</v>
      </c>
      <c r="D12" s="17"/>
      <c r="E12" s="17"/>
      <c r="F12" s="17"/>
      <c r="G12" s="18" t="s">
        <v>33</v>
      </c>
      <c r="H12" s="19" t="n">
        <v>1.9</v>
      </c>
      <c r="I12" s="20" t="s">
        <v>27</v>
      </c>
      <c r="J12" s="9"/>
    </row>
    <row r="13" customFormat="false" ht="5.1" hidden="false" customHeight="true" outlineLevel="0" collapsed="false">
      <c r="A13" s="7"/>
      <c r="B13" s="21"/>
      <c r="C13" s="17"/>
      <c r="D13" s="17"/>
      <c r="E13" s="17"/>
      <c r="F13" s="17"/>
      <c r="G13" s="17"/>
      <c r="H13" s="17"/>
      <c r="I13" s="20"/>
      <c r="J13" s="9"/>
    </row>
    <row r="14" customFormat="false" ht="18" hidden="false" customHeight="true" outlineLevel="0" collapsed="false">
      <c r="A14" s="7"/>
      <c r="B14" s="16" t="n">
        <f aca="false">B12+1</f>
        <v>5</v>
      </c>
      <c r="C14" s="17" t="s">
        <v>34</v>
      </c>
      <c r="D14" s="17"/>
      <c r="E14" s="17"/>
      <c r="F14" s="17"/>
      <c r="G14" s="18" t="s">
        <v>35</v>
      </c>
      <c r="H14" s="19" t="n">
        <v>7850</v>
      </c>
      <c r="I14" s="20" t="s">
        <v>36</v>
      </c>
      <c r="J14" s="9"/>
    </row>
    <row r="15" customFormat="false" ht="18" hidden="false" customHeight="true" outlineLevel="0" collapsed="false">
      <c r="A15" s="7"/>
      <c r="B15" s="22"/>
      <c r="C15" s="23"/>
      <c r="D15" s="23"/>
      <c r="E15" s="23"/>
      <c r="F15" s="23"/>
      <c r="G15" s="23"/>
      <c r="H15" s="23"/>
      <c r="I15" s="24"/>
      <c r="J15" s="9"/>
    </row>
    <row r="16" customFormat="false" ht="18" hidden="false" customHeight="true" outlineLevel="0" collapsed="false">
      <c r="A16" s="7"/>
      <c r="B16" s="10"/>
      <c r="C16" s="11"/>
      <c r="D16" s="11"/>
      <c r="E16" s="11"/>
      <c r="F16" s="11"/>
      <c r="G16" s="11"/>
      <c r="H16" s="11"/>
      <c r="I16" s="11"/>
      <c r="J16" s="9"/>
    </row>
    <row r="17" customFormat="false" ht="18" hidden="false" customHeight="true" outlineLevel="0" collapsed="false">
      <c r="A17" s="7"/>
      <c r="B17" s="10"/>
      <c r="C17" s="12" t="s">
        <v>13</v>
      </c>
      <c r="D17" s="11"/>
      <c r="E17" s="11"/>
      <c r="F17" s="11"/>
      <c r="G17" s="11"/>
      <c r="H17" s="11"/>
      <c r="I17" s="11"/>
      <c r="J17" s="9"/>
    </row>
    <row r="18" customFormat="false" ht="18" hidden="false" customHeight="true" outlineLevel="0" collapsed="false">
      <c r="A18" s="7"/>
      <c r="B18" s="13"/>
      <c r="C18" s="14"/>
      <c r="D18" s="14"/>
      <c r="E18" s="14"/>
      <c r="F18" s="14"/>
      <c r="G18" s="14"/>
      <c r="H18" s="14"/>
      <c r="I18" s="15"/>
      <c r="J18" s="9"/>
    </row>
    <row r="19" customFormat="false" ht="18" hidden="false" customHeight="true" outlineLevel="0" collapsed="false">
      <c r="A19" s="7"/>
      <c r="B19" s="16" t="n">
        <v>1</v>
      </c>
      <c r="C19" s="17" t="s">
        <v>37</v>
      </c>
      <c r="D19" s="17"/>
      <c r="E19" s="17"/>
      <c r="F19" s="17"/>
      <c r="G19" s="18" t="s">
        <v>38</v>
      </c>
      <c r="H19" s="32" t="n">
        <f aca="false">2*(H8*H12)+H10*(H6-2*H12)</f>
        <v>142.82</v>
      </c>
      <c r="I19" s="20" t="s">
        <v>39</v>
      </c>
      <c r="J19" s="9"/>
    </row>
    <row r="20" customFormat="false" ht="5.1" hidden="false" customHeight="true" outlineLevel="0" collapsed="false">
      <c r="A20" s="7"/>
      <c r="B20" s="21"/>
      <c r="C20" s="17"/>
      <c r="D20" s="17"/>
      <c r="E20" s="17"/>
      <c r="F20" s="17"/>
      <c r="G20" s="17"/>
      <c r="H20" s="17"/>
      <c r="I20" s="20"/>
      <c r="J20" s="9"/>
    </row>
    <row r="21" customFormat="false" ht="18" hidden="false" customHeight="true" outlineLevel="0" collapsed="false">
      <c r="A21" s="7"/>
      <c r="B21" s="16" t="n">
        <f aca="false">B19+1</f>
        <v>2</v>
      </c>
      <c r="C21" s="17" t="s">
        <v>40</v>
      </c>
      <c r="D21" s="17"/>
      <c r="E21" s="17"/>
      <c r="F21" s="17"/>
      <c r="G21" s="18" t="s">
        <v>41</v>
      </c>
      <c r="H21" s="33" t="n">
        <f aca="false">(H8*H6^3-(H8-H10)*(H6-(2*H12))^3)/12</f>
        <v>24186.7800666667</v>
      </c>
      <c r="I21" s="20" t="s">
        <v>42</v>
      </c>
      <c r="J21" s="9"/>
    </row>
    <row r="22" customFormat="false" ht="5.1" hidden="false" customHeight="true" outlineLevel="0" collapsed="false">
      <c r="A22" s="7"/>
      <c r="B22" s="21"/>
      <c r="C22" s="17"/>
      <c r="D22" s="17"/>
      <c r="E22" s="17"/>
      <c r="F22" s="17"/>
      <c r="G22" s="17"/>
      <c r="H22" s="17"/>
      <c r="I22" s="20"/>
      <c r="J22" s="9"/>
    </row>
    <row r="23" customFormat="false" ht="18" hidden="false" customHeight="true" outlineLevel="0" collapsed="false">
      <c r="A23" s="7"/>
      <c r="B23" s="16" t="n">
        <f aca="false">B21+1</f>
        <v>3</v>
      </c>
      <c r="C23" s="17" t="s">
        <v>43</v>
      </c>
      <c r="D23" s="17"/>
      <c r="E23" s="17"/>
      <c r="F23" s="17"/>
      <c r="G23" s="18" t="s">
        <v>44</v>
      </c>
      <c r="H23" s="32" t="n">
        <f aca="false">'Eingabe QS'!$H$19/10^4*'Eingabe QS'!$H$14*10</f>
        <v>1121.137</v>
      </c>
      <c r="I23" s="20" t="s">
        <v>16</v>
      </c>
      <c r="J23" s="9"/>
    </row>
    <row r="24" customFormat="false" ht="18" hidden="false" customHeight="true" outlineLevel="0" collapsed="false">
      <c r="A24" s="7"/>
      <c r="B24" s="22"/>
      <c r="C24" s="23"/>
      <c r="D24" s="23"/>
      <c r="E24" s="23"/>
      <c r="F24" s="23"/>
      <c r="G24" s="23"/>
      <c r="H24" s="23"/>
      <c r="I24" s="24"/>
      <c r="J24" s="9"/>
    </row>
    <row r="25" customFormat="false" ht="18" hidden="false" customHeight="true" outlineLevel="0" collapsed="false">
      <c r="A25" s="7"/>
      <c r="B25" s="10"/>
      <c r="C25" s="11"/>
      <c r="D25" s="11"/>
      <c r="E25" s="11"/>
      <c r="F25" s="11"/>
      <c r="G25" s="11"/>
      <c r="H25" s="11"/>
      <c r="I25" s="11"/>
      <c r="J25" s="9"/>
    </row>
    <row r="26" customFormat="false" ht="18" hidden="false" customHeight="true" outlineLevel="0" collapsed="false">
      <c r="A26" s="7"/>
      <c r="B26" s="10"/>
      <c r="C26" s="12" t="s">
        <v>45</v>
      </c>
      <c r="D26" s="11"/>
      <c r="E26" s="11"/>
      <c r="F26" s="11"/>
      <c r="G26" s="11"/>
      <c r="H26" s="11"/>
      <c r="I26" s="11"/>
      <c r="J26" s="9"/>
    </row>
    <row r="27" customFormat="false" ht="18" hidden="false" customHeight="true" outlineLevel="0" collapsed="false">
      <c r="A27" s="7"/>
      <c r="B27" s="34"/>
      <c r="C27" s="35"/>
      <c r="D27" s="35"/>
      <c r="E27" s="35"/>
      <c r="F27" s="35"/>
      <c r="G27" s="35"/>
      <c r="H27" s="35"/>
      <c r="I27" s="36"/>
      <c r="J27" s="9"/>
    </row>
    <row r="28" customFormat="false" ht="18" hidden="false" customHeight="true" outlineLevel="0" collapsed="false">
      <c r="A28" s="7"/>
      <c r="B28" s="37"/>
      <c r="C28" s="38"/>
      <c r="D28" s="38"/>
      <c r="E28" s="38"/>
      <c r="F28" s="38"/>
      <c r="G28" s="38"/>
      <c r="H28" s="38"/>
      <c r="I28" s="39"/>
      <c r="J28" s="9"/>
    </row>
    <row r="29" customFormat="false" ht="18" hidden="false" customHeight="true" outlineLevel="0" collapsed="false">
      <c r="A29" s="7"/>
      <c r="B29" s="37"/>
      <c r="C29" s="38"/>
      <c r="D29" s="38"/>
      <c r="E29" s="38"/>
      <c r="F29" s="38"/>
      <c r="G29" s="38"/>
      <c r="H29" s="38"/>
      <c r="I29" s="39"/>
      <c r="J29" s="9"/>
    </row>
    <row r="30" customFormat="false" ht="18" hidden="false" customHeight="true" outlineLevel="0" collapsed="false">
      <c r="A30" s="7"/>
      <c r="B30" s="37"/>
      <c r="C30" s="38"/>
      <c r="D30" s="38"/>
      <c r="E30" s="38"/>
      <c r="F30" s="38"/>
      <c r="G30" s="38"/>
      <c r="H30" s="38"/>
      <c r="I30" s="39"/>
      <c r="J30" s="9"/>
    </row>
    <row r="31" customFormat="false" ht="18" hidden="false" customHeight="true" outlineLevel="0" collapsed="false">
      <c r="A31" s="7"/>
      <c r="B31" s="37"/>
      <c r="C31" s="38"/>
      <c r="D31" s="38"/>
      <c r="E31" s="40"/>
      <c r="F31" s="41"/>
      <c r="G31" s="38"/>
      <c r="H31" s="38"/>
      <c r="I31" s="39"/>
      <c r="J31" s="9"/>
    </row>
    <row r="32" customFormat="false" ht="18" hidden="false" customHeight="true" outlineLevel="0" collapsed="false">
      <c r="A32" s="7"/>
      <c r="B32" s="37"/>
      <c r="C32" s="38"/>
      <c r="D32" s="42" t="s">
        <v>46</v>
      </c>
      <c r="E32" s="43"/>
      <c r="F32" s="44"/>
      <c r="G32" s="45"/>
      <c r="H32" s="38"/>
      <c r="I32" s="39"/>
      <c r="J32" s="9"/>
    </row>
    <row r="33" customFormat="false" ht="18" hidden="false" customHeight="true" outlineLevel="0" collapsed="false">
      <c r="A33" s="7"/>
      <c r="B33" s="37"/>
      <c r="C33" s="38"/>
      <c r="D33" s="46"/>
      <c r="E33" s="47"/>
      <c r="F33" s="48"/>
      <c r="G33" s="38"/>
      <c r="H33" s="38"/>
      <c r="I33" s="39"/>
      <c r="J33" s="9"/>
    </row>
    <row r="34" customFormat="false" ht="18" hidden="false" customHeight="true" outlineLevel="0" collapsed="false">
      <c r="A34" s="7"/>
      <c r="B34" s="37"/>
      <c r="C34" s="38"/>
      <c r="D34" s="38"/>
      <c r="E34" s="47"/>
      <c r="F34" s="38"/>
      <c r="G34" s="38"/>
      <c r="H34" s="38"/>
      <c r="I34" s="39"/>
      <c r="J34" s="9"/>
    </row>
    <row r="35" customFormat="false" ht="18" hidden="false" customHeight="true" outlineLevel="0" collapsed="false">
      <c r="A35" s="7"/>
      <c r="B35" s="37"/>
      <c r="C35" s="49" t="s">
        <v>47</v>
      </c>
      <c r="D35" s="38"/>
      <c r="E35" s="50" t="s">
        <v>48</v>
      </c>
      <c r="F35" s="38"/>
      <c r="G35" s="51" t="s">
        <v>49</v>
      </c>
      <c r="H35" s="52" t="s">
        <v>47</v>
      </c>
      <c r="I35" s="39"/>
      <c r="J35" s="9"/>
    </row>
    <row r="36" customFormat="false" ht="18" hidden="false" customHeight="true" outlineLevel="0" collapsed="false">
      <c r="A36" s="7"/>
      <c r="B36" s="37"/>
      <c r="C36" s="49"/>
      <c r="D36" s="38"/>
      <c r="E36" s="50"/>
      <c r="F36" s="38"/>
      <c r="G36" s="51"/>
      <c r="H36" s="52"/>
      <c r="I36" s="39"/>
      <c r="J36" s="9"/>
    </row>
    <row r="37" customFormat="false" ht="18" hidden="false" customHeight="true" outlineLevel="0" collapsed="false">
      <c r="A37" s="7"/>
      <c r="B37" s="37"/>
      <c r="C37" s="38"/>
      <c r="D37" s="38"/>
      <c r="E37" s="47"/>
      <c r="F37" s="38"/>
      <c r="G37" s="38"/>
      <c r="H37" s="38"/>
      <c r="I37" s="39"/>
      <c r="J37" s="9"/>
    </row>
    <row r="38" customFormat="false" ht="18" hidden="false" customHeight="true" outlineLevel="0" collapsed="false">
      <c r="A38" s="7"/>
      <c r="B38" s="37"/>
      <c r="C38" s="38"/>
      <c r="D38" s="38"/>
      <c r="E38" s="47"/>
      <c r="F38" s="38"/>
      <c r="G38" s="38"/>
      <c r="H38" s="38"/>
      <c r="I38" s="39"/>
      <c r="J38" s="9"/>
    </row>
    <row r="39" customFormat="false" ht="18" hidden="false" customHeight="true" outlineLevel="0" collapsed="false">
      <c r="A39" s="7"/>
      <c r="B39" s="37"/>
      <c r="C39" s="53"/>
      <c r="D39" s="54"/>
      <c r="E39" s="55"/>
      <c r="F39" s="56"/>
      <c r="G39" s="45"/>
      <c r="H39" s="38"/>
      <c r="I39" s="39"/>
      <c r="J39" s="9"/>
    </row>
    <row r="40" customFormat="false" ht="18" hidden="false" customHeight="true" outlineLevel="0" collapsed="false">
      <c r="A40" s="7"/>
      <c r="B40" s="37"/>
      <c r="C40" s="38"/>
      <c r="D40" s="38"/>
      <c r="E40" s="51" t="s">
        <v>50</v>
      </c>
      <c r="F40" s="38"/>
      <c r="G40" s="38"/>
      <c r="H40" s="38"/>
      <c r="I40" s="39"/>
      <c r="J40" s="9"/>
    </row>
    <row r="41" customFormat="false" ht="18" hidden="false" customHeight="true" outlineLevel="0" collapsed="false">
      <c r="A41" s="7"/>
      <c r="B41" s="37"/>
      <c r="C41" s="38"/>
      <c r="D41" s="38"/>
      <c r="E41" s="51"/>
      <c r="F41" s="38"/>
      <c r="G41" s="38"/>
      <c r="H41" s="38"/>
      <c r="I41" s="39"/>
      <c r="J41" s="9"/>
    </row>
    <row r="42" customFormat="false" ht="18" hidden="false" customHeight="true" outlineLevel="0" collapsed="false">
      <c r="A42" s="7"/>
      <c r="B42" s="37"/>
      <c r="C42" s="38"/>
      <c r="D42" s="38"/>
      <c r="E42" s="38"/>
      <c r="F42" s="38"/>
      <c r="G42" s="38"/>
      <c r="H42" s="38"/>
      <c r="I42" s="39"/>
      <c r="J42" s="9"/>
    </row>
    <row r="43" customFormat="false" ht="18" hidden="false" customHeight="true" outlineLevel="0" collapsed="false">
      <c r="A43" s="7"/>
      <c r="B43" s="37"/>
      <c r="C43" s="38"/>
      <c r="D43" s="38"/>
      <c r="E43" s="38"/>
      <c r="F43" s="38"/>
      <c r="G43" s="38"/>
      <c r="H43" s="38"/>
      <c r="I43" s="39"/>
      <c r="J43" s="9"/>
    </row>
    <row r="44" customFormat="false" ht="18" hidden="false" customHeight="true" outlineLevel="0" collapsed="false">
      <c r="A44" s="7"/>
      <c r="B44" s="57"/>
      <c r="C44" s="58"/>
      <c r="D44" s="58"/>
      <c r="E44" s="58"/>
      <c r="F44" s="58"/>
      <c r="G44" s="58"/>
      <c r="H44" s="58"/>
      <c r="I44" s="59"/>
      <c r="J44" s="9"/>
    </row>
    <row r="45" customFormat="false" ht="18" hidden="false" customHeight="true" outlineLevel="0" collapsed="false">
      <c r="A45" s="7"/>
      <c r="B45" s="10"/>
      <c r="C45" s="11"/>
      <c r="D45" s="11"/>
      <c r="E45" s="11"/>
      <c r="F45" s="11"/>
      <c r="G45" s="11"/>
      <c r="H45" s="11"/>
      <c r="I45" s="11"/>
      <c r="J45" s="9"/>
    </row>
    <row r="46" customFormat="false" ht="18" hidden="false" customHeight="true" outlineLevel="0" collapsed="false">
      <c r="A46" s="27"/>
      <c r="B46" s="28"/>
      <c r="C46" s="29"/>
      <c r="D46" s="29"/>
      <c r="E46" s="29"/>
      <c r="F46" s="29"/>
      <c r="G46" s="29"/>
      <c r="H46" s="29"/>
      <c r="I46" s="29"/>
      <c r="J46" s="30"/>
    </row>
  </sheetData>
  <sheetProtection sheet="false"/>
  <mergeCells count="5">
    <mergeCell ref="B2:I2"/>
    <mergeCell ref="C35:C36"/>
    <mergeCell ref="E35:E36"/>
    <mergeCell ref="G35:G36"/>
    <mergeCell ref="H35:H36"/>
  </mergeCells>
  <conditionalFormatting sqref="H6">
    <cfRule type="cellIs" priority="2" operator="equal" aboveAverage="0" equalAverage="0" bottom="0" percent="0" rank="0" text="" dxfId="0">
      <formula>""</formula>
    </cfRule>
  </conditionalFormatting>
  <conditionalFormatting sqref="H10;H14;H8">
    <cfRule type="cellIs" priority="3" operator="equal" aboveAverage="0" equalAverage="0" bottom="0" percent="0" rank="0" text="" dxfId="1">
      <formula>""</formula>
    </cfRule>
  </conditionalFormatting>
  <conditionalFormatting sqref="H12">
    <cfRule type="cellIs" priority="4" operator="equal" aboveAverage="0" equalAverage="0" bottom="0" percent="0" rank="0" text="" dxfId="2">
      <formula>""</formula>
    </cfRule>
    <cfRule type="cellIs" priority="5" operator="equal" aboveAverage="0" equalAverage="0" bottom="0" percent="0" rank="0" text="" dxfId="3">
      <formula>14</formula>
    </cfRule>
  </conditionalFormatting>
  <dataValidations count="5">
    <dataValidation allowBlank="true" error="Falscher Wert, bitte korrigieren" errorTitle="Flanschdicke" operator="greaterThan" prompt="Bitte die Flanschdicke eingeben" promptTitle="Flanschdicke" showDropDown="false" showErrorMessage="true" showInputMessage="true" sqref="H12" type="decimal">
      <formula1>0</formula1>
      <formula2>0</formula2>
    </dataValidation>
    <dataValidation allowBlank="true" error="Falscher Wert, bitte korrigieren" errorTitle="Höhe" operator="greaterThan" prompt="Bitte die Höhe eingeben" promptTitle="Höhe" showDropDown="false" showErrorMessage="true" showInputMessage="true" sqref="H6" type="decimal">
      <formula1>0</formula1>
      <formula2>0</formula2>
    </dataValidation>
    <dataValidation allowBlank="true" error="Falscher Wert, bitte korrigieren" errorTitle="Wichte des Materials" operator="greaterThan" prompt="Bitte die Wichte des Materials eingeben" promptTitle="Wichte des Materials" showDropDown="false" showErrorMessage="true" showInputMessage="true" sqref="H14" type="decimal">
      <formula1>0</formula1>
      <formula2>0</formula2>
    </dataValidation>
    <dataValidation allowBlank="true" error="Falscher Wert, bitte korrigieren" errorTitle="Breite" operator="greaterThan" prompt="Bitte die Breite eingeben" promptTitle="Breite" showDropDown="false" showErrorMessage="true" showInputMessage="true" sqref="H8" type="decimal">
      <formula1>0</formula1>
      <formula2>0</formula2>
    </dataValidation>
    <dataValidation allowBlank="true" error="Falscher Wert, bitte korrigieren" errorTitle="Stegdicke" operator="greaterThan" prompt="Bitte die Stegdicke eingeben" promptTitle="Stegdicke" showDropDown="false" showErrorMessage="true" showInputMessage="true" sqref="H10" type="decimal">
      <formula1>0</formula1>
      <formula2>0</formula2>
    </dataValidation>
  </dataValidations>
  <printOptions headings="false" gridLines="false" gridLinesSet="true" horizontalCentered="true" verticalCentered="false"/>
  <pageMargins left="0.433333333333333" right="0.433333333333333" top="0.866666666666667" bottom="0.709027777777778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&amp;LAichholzer Georg
MatrNr.:1331661&amp;C&amp;"Arial,Bold"&amp;12Informatik 1
&amp;11Übungen WS13/14 – Aufgabe 2</oddHeader>
    <oddFooter>&amp;RSeite 2/4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8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75"/>
  <cols>
    <col min="1" max="1" hidden="false" style="60" width="7.85714285714286" collapsed="true"/>
    <col min="2" max="2" hidden="false" style="0" width="11.4183673469388" collapsed="true"/>
    <col min="3" max="3" hidden="false" style="0" width="10.7295918367347" collapsed="true"/>
    <col min="4" max="4" hidden="false" style="0" width="11.5714285714286" collapsed="true"/>
    <col min="5" max="5" hidden="false" style="0" width="4.70918367346939" collapsed="true"/>
    <col min="6" max="7" hidden="false" style="0" width="10.7295918367347" collapsed="true"/>
    <col min="8" max="8" hidden="false" style="0" width="11.4183673469388" collapsed="true"/>
    <col min="9" max="9" hidden="false" style="0" width="12.7091836734694" collapsed="true"/>
    <col min="10" max="10" hidden="false" style="0" width="11.4183673469388" collapsed="true"/>
    <col min="11" max="1025" hidden="false" style="0" width="10.7295918367347" collapsed="true"/>
  </cols>
  <sheetData>
    <row r="1" s="62" customFormat="true" ht="15.75" hidden="false" customHeight="false" outlineLevel="0" collapsed="false">
      <c r="A1" s="61" t="s">
        <v>51</v>
      </c>
      <c r="B1" s="61"/>
      <c r="C1" s="61"/>
      <c r="D1" s="61"/>
      <c r="E1" s="61"/>
      <c r="F1" s="61"/>
      <c r="G1" s="61"/>
      <c r="H1" s="61"/>
      <c r="I1" s="61"/>
      <c r="J1" s="61"/>
      <c r="K1"/>
    </row>
    <row r="2" s="64" customFormat="true" ht="12.75" hidden="false" customHeight="false" outlineLevel="0" collapsed="false">
      <c r="A2" s="63"/>
    </row>
    <row r="3" s="69" customFormat="true" ht="41.25" hidden="false" customHeight="false" outlineLevel="0" collapsed="false">
      <c r="A3" s="65" t="s">
        <v>52</v>
      </c>
      <c r="B3" s="66" t="s">
        <v>53</v>
      </c>
      <c r="C3" s="67" t="s">
        <v>54</v>
      </c>
      <c r="D3" s="67" t="s">
        <v>55</v>
      </c>
      <c r="E3" s="68"/>
      <c r="F3" s="66" t="s">
        <v>56</v>
      </c>
      <c r="G3" s="67" t="s">
        <v>57</v>
      </c>
      <c r="H3" s="68" t="s">
        <v>58</v>
      </c>
      <c r="I3" s="66"/>
      <c r="J3" s="68"/>
    </row>
    <row r="4" s="74" customFormat="true" ht="12.75" hidden="false" customHeight="false" outlineLevel="0" collapsed="false">
      <c r="A4" s="70"/>
      <c r="B4" s="71" t="s">
        <v>3</v>
      </c>
      <c r="C4" s="72" t="s">
        <v>3</v>
      </c>
      <c r="D4" s="72" t="s">
        <v>3</v>
      </c>
      <c r="E4" s="73"/>
      <c r="F4" s="71" t="s">
        <v>16</v>
      </c>
      <c r="G4" s="72" t="s">
        <v>6</v>
      </c>
      <c r="H4" s="73" t="s">
        <v>6</v>
      </c>
      <c r="I4" s="71"/>
      <c r="J4" s="73"/>
    </row>
    <row r="5" s="80" customFormat="true" ht="18.75" hidden="false" customHeight="true" outlineLevel="0" collapsed="false">
      <c r="A5" s="75"/>
      <c r="B5" s="76" t="n">
        <f aca="false">Ergebnisse!H10</f>
        <v>2</v>
      </c>
      <c r="C5" s="77" t="n">
        <f aca="false">Ergebnisse!H14</f>
        <v>6.5</v>
      </c>
      <c r="D5" s="77" t="n">
        <f aca="false">Ergebnisse!H6</f>
        <v>14</v>
      </c>
      <c r="E5" s="78"/>
      <c r="F5" s="76" t="n">
        <f aca="false">q</f>
        <v>4112.1137</v>
      </c>
      <c r="G5" s="77" t="n">
        <f aca="false">Ergebnisse!H8</f>
        <v>20000</v>
      </c>
      <c r="H5" s="79" t="n">
        <f aca="false">Ergebnisse!H12</f>
        <v>20000</v>
      </c>
      <c r="I5" s="76"/>
      <c r="J5" s="79"/>
    </row>
    <row r="6" s="84" customFormat="true" ht="12.75" hidden="false" customHeight="false" outlineLevel="0" collapsed="false">
      <c r="A6" s="81"/>
      <c r="B6" s="82"/>
      <c r="C6" s="82"/>
      <c r="D6" s="82"/>
      <c r="E6" s="83"/>
      <c r="F6" s="82"/>
      <c r="G6" s="82"/>
      <c r="H6" s="82"/>
      <c r="I6" s="82"/>
      <c r="J6" s="82"/>
    </row>
    <row r="7" s="64" customFormat="true" ht="12.75" hidden="false" customHeight="false" outlineLevel="0" collapsed="false">
      <c r="A7" s="63"/>
    </row>
    <row r="8" s="62" customFormat="true" ht="15.75" hidden="false" customHeight="false" outlineLevel="0" collapsed="false">
      <c r="A8" s="61" t="s">
        <v>59</v>
      </c>
      <c r="B8" s="61"/>
      <c r="C8" s="61"/>
      <c r="D8" s="61"/>
      <c r="E8" s="61"/>
      <c r="F8" s="61"/>
      <c r="G8" s="61"/>
      <c r="H8" s="61"/>
      <c r="I8" s="61"/>
      <c r="J8" s="61"/>
    </row>
    <row r="9" s="64" customFormat="true" ht="12.75" hidden="false" customHeight="false" outlineLevel="0" collapsed="false">
      <c r="A9" s="63"/>
    </row>
    <row r="10" s="74" customFormat="true" ht="19.5" hidden="false" customHeight="true" outlineLevel="0" collapsed="false">
      <c r="A10" s="85"/>
      <c r="B10" s="86" t="s">
        <v>60</v>
      </c>
      <c r="C10" s="87" t="s">
        <v>61</v>
      </c>
      <c r="D10" s="87" t="s">
        <v>62</v>
      </c>
      <c r="E10" s="87"/>
      <c r="F10" s="88" t="s">
        <v>63</v>
      </c>
      <c r="G10" s="89" t="s">
        <v>64</v>
      </c>
      <c r="H10" s="90" t="s">
        <v>65</v>
      </c>
      <c r="I10" s="91" t="s">
        <v>66</v>
      </c>
      <c r="J10" s="85" t="s">
        <v>60</v>
      </c>
    </row>
    <row r="11" customFormat="false" ht="14.25" hidden="false" customHeight="true" outlineLevel="0" collapsed="false">
      <c r="A11" s="92"/>
      <c r="B11" s="93" t="s">
        <v>3</v>
      </c>
      <c r="C11" s="94" t="s">
        <v>3</v>
      </c>
      <c r="D11" s="94" t="s">
        <v>3</v>
      </c>
      <c r="E11" s="94"/>
      <c r="F11" s="95" t="s">
        <v>67</v>
      </c>
      <c r="G11" s="94" t="s">
        <v>67</v>
      </c>
      <c r="H11" s="93" t="s">
        <v>67</v>
      </c>
      <c r="I11" s="96" t="s">
        <v>67</v>
      </c>
      <c r="J11" s="92" t="s">
        <v>3</v>
      </c>
    </row>
    <row r="12" s="106" customFormat="true" ht="16.5" hidden="false" customHeight="true" outlineLevel="0" collapsed="false">
      <c r="A12" s="97" t="n">
        <v>1</v>
      </c>
      <c r="B12" s="98" t="n">
        <v>0</v>
      </c>
      <c r="C12" s="99" t="n">
        <f aca="false">B12/Einfeldträgerlänge</f>
        <v>0</v>
      </c>
      <c r="D12" s="99" t="n">
        <f aca="false">(Einfeldträgerlänge-B12)/Einfeldträgerlänge</f>
        <v>1</v>
      </c>
      <c r="E12" s="100"/>
      <c r="F12" s="101" t="n">
        <f aca="false">(C12*D12/2)*q*Einfeldträgerlänge^2</f>
        <v>0</v>
      </c>
      <c r="G12" s="102" t="n">
        <f aca="false">IF(B12&gt;x1_,D12*x1_*Einzellastpz1,C12*(Einfeldträgerlänge-x1_)*Einzellastpz1)</f>
        <v>0</v>
      </c>
      <c r="H12" s="103" t="n">
        <f aca="false">IF(B12&gt;x2_,D12*x2_*Einzellastpz2,C12*(Einfeldträgerlänge-x2_)*Einzellastpz2)</f>
        <v>0</v>
      </c>
      <c r="I12" s="104" t="n">
        <f aca="false">SUM(F12:H12)</f>
        <v>0</v>
      </c>
      <c r="J12" s="105" t="n">
        <v>0</v>
      </c>
    </row>
    <row r="13" s="64" customFormat="true" ht="12.75" hidden="false" customHeight="false" outlineLevel="0" collapsed="false">
      <c r="A13" s="107" t="n">
        <v>2</v>
      </c>
      <c r="B13" s="108" t="n">
        <f aca="false">Hilfstabelle!$D$15+B12</f>
        <v>0.2</v>
      </c>
      <c r="C13" s="109" t="n">
        <f aca="false">B13/Einfeldträgerlänge</f>
        <v>0.0142857142857143</v>
      </c>
      <c r="D13" s="109" t="n">
        <f aca="false">(Einfeldträgerlänge-B13)/Einfeldträgerlänge</f>
        <v>0.985714285714286</v>
      </c>
      <c r="E13" s="110"/>
      <c r="F13" s="111" t="n">
        <f aca="false">(C13*D13/2)*q*Einfeldträgerlänge^2</f>
        <v>5674.716906</v>
      </c>
      <c r="G13" s="109" t="n">
        <f aca="false">IF(B13&gt;x1_,D13*x1_*Einzellastpz1,C13*(Einfeldträgerlänge-x1_)*Einzellastpz1)</f>
        <v>3428.57142857143</v>
      </c>
      <c r="H13" s="108" t="n">
        <f aca="false">IF(B13&gt;x2_,D13*x2_*Einzellastpz2,C13*(Einfeldträgerlänge-x2_)*Einzellastpz2)</f>
        <v>2142.85714285714</v>
      </c>
      <c r="I13" s="112" t="n">
        <f aca="false">SUM(F13:H13)</f>
        <v>11246.1454774286</v>
      </c>
      <c r="J13" s="113" t="n">
        <f aca="false">Hilfstabelle!$D$15+J12</f>
        <v>0.2</v>
      </c>
    </row>
    <row r="14" s="64" customFormat="true" ht="12.75" hidden="false" customHeight="false" outlineLevel="0" collapsed="false">
      <c r="A14" s="107" t="n">
        <v>3</v>
      </c>
      <c r="B14" s="108" t="n">
        <f aca="false">Hilfstabelle!$D$15+B13</f>
        <v>0.4</v>
      </c>
      <c r="C14" s="109" t="n">
        <f aca="false">B14/Einfeldträgerlänge</f>
        <v>0.0285714285714286</v>
      </c>
      <c r="D14" s="109" t="n">
        <f aca="false">(Einfeldträgerlänge-B14)/Einfeldträgerlänge</f>
        <v>0.971428571428571</v>
      </c>
      <c r="E14" s="110"/>
      <c r="F14" s="111" t="n">
        <f aca="false">(C14*D14/2)*q*Einfeldträgerlänge^2</f>
        <v>11184.949264</v>
      </c>
      <c r="G14" s="109" t="n">
        <f aca="false">IF(B14&gt;x1_,D14*x1_*Einzellastpz1,C14*(Einfeldträgerlänge-x1_)*Einzellastpz1)</f>
        <v>6857.14285714286</v>
      </c>
      <c r="H14" s="108" t="n">
        <f aca="false">IF(B14&gt;x2_,D14*x2_*Einzellastpz2,C14*(Einfeldträgerlänge-x2_)*Einzellastpz2)</f>
        <v>4285.71428571429</v>
      </c>
      <c r="I14" s="112" t="n">
        <f aca="false">SUM(F14:H14)</f>
        <v>22327.8064068571</v>
      </c>
      <c r="J14" s="113" t="n">
        <f aca="false">Hilfstabelle!$D$15+J13</f>
        <v>0.4</v>
      </c>
    </row>
    <row r="15" s="64" customFormat="true" ht="12.75" hidden="false" customHeight="false" outlineLevel="0" collapsed="false">
      <c r="A15" s="107" t="n">
        <v>4</v>
      </c>
      <c r="B15" s="108" t="n">
        <f aca="false">Hilfstabelle!$D$15+B14</f>
        <v>0.6</v>
      </c>
      <c r="C15" s="109" t="n">
        <f aca="false">B15/Einfeldträgerlänge</f>
        <v>0.0428571428571429</v>
      </c>
      <c r="D15" s="109" t="n">
        <f aca="false">(Einfeldträgerlänge-B15)/Einfeldträgerlänge</f>
        <v>0.957142857142857</v>
      </c>
      <c r="E15" s="110"/>
      <c r="F15" s="111" t="n">
        <f aca="false">(C15*D15/2)*q*Einfeldträgerlänge^2</f>
        <v>16530.697074</v>
      </c>
      <c r="G15" s="109" t="n">
        <f aca="false">IF(B15&gt;x1_,D15*x1_*Einzellastpz1,C15*(Einfeldträgerlänge-x1_)*Einzellastpz1)</f>
        <v>10285.7142857143</v>
      </c>
      <c r="H15" s="108" t="n">
        <f aca="false">IF(B15&gt;x2_,D15*x2_*Einzellastpz2,C15*(Einfeldträgerlänge-x2_)*Einzellastpz2)</f>
        <v>6428.57142857143</v>
      </c>
      <c r="I15" s="112" t="n">
        <f aca="false">SUM(F15:H15)</f>
        <v>33244.9827882857</v>
      </c>
      <c r="J15" s="113" t="n">
        <f aca="false">Hilfstabelle!$D$15+J14</f>
        <v>0.6</v>
      </c>
    </row>
    <row r="16" s="64" customFormat="true" ht="12.75" hidden="false" customHeight="false" outlineLevel="0" collapsed="false">
      <c r="A16" s="107" t="n">
        <v>5</v>
      </c>
      <c r="B16" s="108" t="n">
        <f aca="false">Hilfstabelle!$D$15+B15</f>
        <v>0.8</v>
      </c>
      <c r="C16" s="109" t="n">
        <f aca="false">B16/Einfeldträgerlänge</f>
        <v>0.0571428571428571</v>
      </c>
      <c r="D16" s="109" t="n">
        <f aca="false">(Einfeldträgerlänge-B16)/Einfeldträgerlänge</f>
        <v>0.942857142857143</v>
      </c>
      <c r="E16" s="110"/>
      <c r="F16" s="111" t="n">
        <f aca="false">(C16*D16/2)*q*Einfeldträgerlänge^2</f>
        <v>21711.960336</v>
      </c>
      <c r="G16" s="109" t="n">
        <f aca="false">IF(B16&gt;x1_,D16*x1_*Einzellastpz1,C16*(Einfeldträgerlänge-x1_)*Einzellastpz1)</f>
        <v>13714.2857142857</v>
      </c>
      <c r="H16" s="108" t="n">
        <f aca="false">IF(B16&gt;x2_,D16*x2_*Einzellastpz2,C16*(Einfeldträgerlänge-x2_)*Einzellastpz2)</f>
        <v>8571.42857142857</v>
      </c>
      <c r="I16" s="112" t="n">
        <f aca="false">SUM(F16:H16)</f>
        <v>43997.6746217143</v>
      </c>
      <c r="J16" s="113" t="n">
        <f aca="false">Hilfstabelle!$D$15+J15</f>
        <v>0.8</v>
      </c>
    </row>
    <row r="17" s="64" customFormat="true" ht="12.75" hidden="false" customHeight="false" outlineLevel="0" collapsed="false">
      <c r="A17" s="107" t="n">
        <v>6</v>
      </c>
      <c r="B17" s="108" t="n">
        <f aca="false">Hilfstabelle!$D$15+B16</f>
        <v>1</v>
      </c>
      <c r="C17" s="109" t="n">
        <f aca="false">B17/Einfeldträgerlänge</f>
        <v>0.0714285714285714</v>
      </c>
      <c r="D17" s="109" t="n">
        <f aca="false">(Einfeldträgerlänge-B17)/Einfeldträgerlänge</f>
        <v>0.928571428571429</v>
      </c>
      <c r="E17" s="110"/>
      <c r="F17" s="111" t="n">
        <f aca="false">(C17*D17/2)*q*Einfeldträgerlänge^2</f>
        <v>26728.73905</v>
      </c>
      <c r="G17" s="109" t="n">
        <f aca="false">IF(B17&gt;x1_,D17*x1_*Einzellastpz1,C17*(Einfeldträgerlänge-x1_)*Einzellastpz1)</f>
        <v>17142.8571428571</v>
      </c>
      <c r="H17" s="108" t="n">
        <f aca="false">IF(B17&gt;x2_,D17*x2_*Einzellastpz2,C17*(Einfeldträgerlänge-x2_)*Einzellastpz2)</f>
        <v>10714.2857142857</v>
      </c>
      <c r="I17" s="112" t="n">
        <f aca="false">SUM(F17:H17)</f>
        <v>54585.8819071429</v>
      </c>
      <c r="J17" s="113" t="n">
        <f aca="false">Hilfstabelle!$D$15+J16</f>
        <v>1</v>
      </c>
    </row>
    <row r="18" s="64" customFormat="true" ht="12.75" hidden="false" customHeight="false" outlineLevel="0" collapsed="false">
      <c r="A18" s="107" t="n">
        <v>7</v>
      </c>
      <c r="B18" s="108" t="n">
        <f aca="false">Hilfstabelle!$D$15+B17</f>
        <v>1.2</v>
      </c>
      <c r="C18" s="109" t="n">
        <f aca="false">B18/Einfeldträgerlänge</f>
        <v>0.0857142857142857</v>
      </c>
      <c r="D18" s="109" t="n">
        <f aca="false">(Einfeldträgerlänge-B18)/Einfeldträgerlänge</f>
        <v>0.914285714285714</v>
      </c>
      <c r="E18" s="110"/>
      <c r="F18" s="111" t="n">
        <f aca="false">(C18*D18/2)*q*Einfeldträgerlänge^2</f>
        <v>31581.033216</v>
      </c>
      <c r="G18" s="109" t="n">
        <f aca="false">IF(B18&gt;x1_,D18*x1_*Einzellastpz1,C18*(Einfeldträgerlänge-x1_)*Einzellastpz1)</f>
        <v>20571.4285714286</v>
      </c>
      <c r="H18" s="108" t="n">
        <f aca="false">IF(B18&gt;x2_,D18*x2_*Einzellastpz2,C18*(Einfeldträgerlänge-x2_)*Einzellastpz2)</f>
        <v>12857.1428571429</v>
      </c>
      <c r="I18" s="112" t="n">
        <f aca="false">SUM(F18:H18)</f>
        <v>65009.6046445714</v>
      </c>
      <c r="J18" s="113" t="n">
        <f aca="false">Hilfstabelle!$D$15+J17</f>
        <v>1.2</v>
      </c>
    </row>
    <row r="19" s="64" customFormat="true" ht="12.75" hidden="false" customHeight="false" outlineLevel="0" collapsed="false">
      <c r="A19" s="107" t="n">
        <v>8</v>
      </c>
      <c r="B19" s="108" t="n">
        <f aca="false">Hilfstabelle!$D$15+B18</f>
        <v>1.4</v>
      </c>
      <c r="C19" s="109" t="n">
        <f aca="false">B19/Einfeldträgerlänge</f>
        <v>0.1</v>
      </c>
      <c r="D19" s="109" t="n">
        <f aca="false">(Einfeldträgerlänge-B19)/Einfeldträgerlänge</f>
        <v>0.9</v>
      </c>
      <c r="E19" s="110"/>
      <c r="F19" s="111" t="n">
        <f aca="false">(C19*D19/2)*q*Einfeldträgerlänge^2</f>
        <v>36268.842834</v>
      </c>
      <c r="G19" s="109" t="n">
        <f aca="false">IF(B19&gt;x1_,D19*x1_*Einzellastpz1,C19*(Einfeldträgerlänge-x1_)*Einzellastpz1)</f>
        <v>24000</v>
      </c>
      <c r="H19" s="108" t="n">
        <f aca="false">IF(B19&gt;x2_,D19*x2_*Einzellastpz2,C19*(Einfeldträgerlänge-x2_)*Einzellastpz2)</f>
        <v>15000</v>
      </c>
      <c r="I19" s="112" t="n">
        <f aca="false">SUM(F19:H19)</f>
        <v>75268.842834</v>
      </c>
      <c r="J19" s="113" t="n">
        <f aca="false">Hilfstabelle!$D$15+J18</f>
        <v>1.4</v>
      </c>
    </row>
    <row r="20" s="64" customFormat="true" ht="12.75" hidden="false" customHeight="false" outlineLevel="0" collapsed="false">
      <c r="A20" s="107" t="n">
        <v>9</v>
      </c>
      <c r="B20" s="108" t="n">
        <f aca="false">Hilfstabelle!$D$15+B19</f>
        <v>1.6</v>
      </c>
      <c r="C20" s="109" t="n">
        <f aca="false">B20/Einfeldträgerlänge</f>
        <v>0.114285714285714</v>
      </c>
      <c r="D20" s="109" t="n">
        <f aca="false">(Einfeldträgerlänge-B20)/Einfeldträgerlänge</f>
        <v>0.885714285714286</v>
      </c>
      <c r="E20" s="110"/>
      <c r="F20" s="111" t="n">
        <f aca="false">(C20*D20/2)*q*Einfeldträgerlänge^2</f>
        <v>40792.167904</v>
      </c>
      <c r="G20" s="109" t="n">
        <f aca="false">IF(B20&gt;x1_,D20*x1_*Einzellastpz1,C20*(Einfeldträgerlänge-x1_)*Einzellastpz1)</f>
        <v>27428.5714285714</v>
      </c>
      <c r="H20" s="108" t="n">
        <f aca="false">IF(B20&gt;x2_,D20*x2_*Einzellastpz2,C20*(Einfeldträgerlänge-x2_)*Einzellastpz2)</f>
        <v>17142.8571428571</v>
      </c>
      <c r="I20" s="112" t="n">
        <f aca="false">SUM(F20:H20)</f>
        <v>85363.5964754286</v>
      </c>
      <c r="J20" s="113" t="n">
        <f aca="false">Hilfstabelle!$D$15+J19</f>
        <v>1.6</v>
      </c>
    </row>
    <row r="21" s="64" customFormat="true" ht="12.75" hidden="false" customHeight="false" outlineLevel="0" collapsed="false">
      <c r="A21" s="107" t="n">
        <v>10</v>
      </c>
      <c r="B21" s="108" t="n">
        <f aca="false">Hilfstabelle!$D$15+B20</f>
        <v>1.8</v>
      </c>
      <c r="C21" s="109" t="n">
        <f aca="false">B21/Einfeldträgerlänge</f>
        <v>0.128571428571429</v>
      </c>
      <c r="D21" s="109" t="n">
        <f aca="false">(Einfeldträgerlänge-B21)/Einfeldträgerlänge</f>
        <v>0.871428571428571</v>
      </c>
      <c r="E21" s="110"/>
      <c r="F21" s="111" t="n">
        <f aca="false">(C21*D21/2)*q*Einfeldträgerlänge^2</f>
        <v>45151.008426</v>
      </c>
      <c r="G21" s="109" t="n">
        <f aca="false">IF(B21&gt;x1_,D21*x1_*Einzellastpz1,C21*(Einfeldträgerlänge-x1_)*Einzellastpz1)</f>
        <v>30857.1428571429</v>
      </c>
      <c r="H21" s="108" t="n">
        <f aca="false">IF(B21&gt;x2_,D21*x2_*Einzellastpz2,C21*(Einfeldträgerlänge-x2_)*Einzellastpz2)</f>
        <v>19285.7142857143</v>
      </c>
      <c r="I21" s="112" t="n">
        <f aca="false">SUM(F21:H21)</f>
        <v>95293.8655688571</v>
      </c>
      <c r="J21" s="113" t="n">
        <f aca="false">Hilfstabelle!$D$15+J20</f>
        <v>1.8</v>
      </c>
    </row>
    <row r="22" s="64" customFormat="true" ht="12.75" hidden="false" customHeight="false" outlineLevel="0" collapsed="false">
      <c r="A22" s="107" t="n">
        <v>11</v>
      </c>
      <c r="B22" s="108" t="n">
        <f aca="false">Hilfstabelle!$D$15+B21</f>
        <v>2</v>
      </c>
      <c r="C22" s="109" t="n">
        <f aca="false">B22/Einfeldträgerlänge</f>
        <v>0.142857142857143</v>
      </c>
      <c r="D22" s="109" t="n">
        <f aca="false">(Einfeldträgerlänge-B22)/Einfeldträgerlänge</f>
        <v>0.857142857142857</v>
      </c>
      <c r="E22" s="110"/>
      <c r="F22" s="111" t="n">
        <f aca="false">(C22*D22/2)*q*Einfeldträgerlänge^2</f>
        <v>49345.3644</v>
      </c>
      <c r="G22" s="109" t="n">
        <f aca="false">IF(B22&gt;x1_,D22*x1_*Einzellastpz1,C22*(Einfeldträgerlänge-x1_)*Einzellastpz1)</f>
        <v>34285.7142857143</v>
      </c>
      <c r="H22" s="108" t="n">
        <f aca="false">IF(B22&gt;x2_,D22*x2_*Einzellastpz2,C22*(Einfeldträgerlänge-x2_)*Einzellastpz2)</f>
        <v>21428.5714285714</v>
      </c>
      <c r="I22" s="112" t="n">
        <f aca="false">SUM(F22:H22)</f>
        <v>105059.650114286</v>
      </c>
      <c r="J22" s="113" t="n">
        <f aca="false">Hilfstabelle!$D$15+J21</f>
        <v>2</v>
      </c>
    </row>
    <row r="23" s="64" customFormat="true" ht="12.75" hidden="false" customHeight="false" outlineLevel="0" collapsed="false">
      <c r="A23" s="107" t="n">
        <v>12</v>
      </c>
      <c r="B23" s="108" t="n">
        <f aca="false">Hilfstabelle!$D$15+B22</f>
        <v>2.2</v>
      </c>
      <c r="C23" s="109" t="n">
        <f aca="false">B23/Einfeldträgerlänge</f>
        <v>0.157142857142857</v>
      </c>
      <c r="D23" s="109" t="n">
        <f aca="false">(Einfeldträgerlänge-B23)/Einfeldträgerlänge</f>
        <v>0.842857142857143</v>
      </c>
      <c r="E23" s="110"/>
      <c r="F23" s="111" t="n">
        <f aca="false">(C23*D23/2)*q*Einfeldträgerlänge^2</f>
        <v>53375.235826</v>
      </c>
      <c r="G23" s="109" t="n">
        <f aca="false">IF(B23&gt;x1_,D23*x1_*Einzellastpz1,C23*(Einfeldträgerlänge-x1_)*Einzellastpz1)</f>
        <v>33714.2857142857</v>
      </c>
      <c r="H23" s="108" t="n">
        <f aca="false">IF(B23&gt;x2_,D23*x2_*Einzellastpz2,C23*(Einfeldträgerlänge-x2_)*Einzellastpz2)</f>
        <v>23571.4285714286</v>
      </c>
      <c r="I23" s="112" t="n">
        <f aca="false">SUM(F23:H23)</f>
        <v>110660.950111714</v>
      </c>
      <c r="J23" s="113" t="n">
        <f aca="false">Hilfstabelle!$D$15+J22</f>
        <v>2.2</v>
      </c>
    </row>
    <row r="24" s="64" customFormat="true" ht="12.75" hidden="false" customHeight="false" outlineLevel="0" collapsed="false">
      <c r="A24" s="107" t="n">
        <v>13</v>
      </c>
      <c r="B24" s="108" t="n">
        <f aca="false">Hilfstabelle!$D$15+B23</f>
        <v>2.4</v>
      </c>
      <c r="C24" s="109" t="n">
        <f aca="false">B24/Einfeldträgerlänge</f>
        <v>0.171428571428571</v>
      </c>
      <c r="D24" s="109" t="n">
        <f aca="false">(Einfeldträgerlänge-B24)/Einfeldträgerlänge</f>
        <v>0.828571428571429</v>
      </c>
      <c r="E24" s="110"/>
      <c r="F24" s="111" t="n">
        <f aca="false">(C24*D24/2)*q*Einfeldträgerlänge^2</f>
        <v>57240.622704</v>
      </c>
      <c r="G24" s="109" t="n">
        <f aca="false">IF(B24&gt;x1_,D24*x1_*Einzellastpz1,C24*(Einfeldträgerlänge-x1_)*Einzellastpz1)</f>
        <v>33142.8571428571</v>
      </c>
      <c r="H24" s="108" t="n">
        <f aca="false">IF(B24&gt;x2_,D24*x2_*Einzellastpz2,C24*(Einfeldträgerlänge-x2_)*Einzellastpz2)</f>
        <v>25714.2857142857</v>
      </c>
      <c r="I24" s="112" t="n">
        <f aca="false">SUM(F24:H24)</f>
        <v>116097.765561143</v>
      </c>
      <c r="J24" s="113" t="n">
        <f aca="false">Hilfstabelle!$D$15+J23</f>
        <v>2.4</v>
      </c>
    </row>
    <row r="25" s="64" customFormat="true" ht="12.75" hidden="false" customHeight="false" outlineLevel="0" collapsed="false">
      <c r="A25" s="107" t="n">
        <v>14</v>
      </c>
      <c r="B25" s="108" t="n">
        <f aca="false">Hilfstabelle!$D$15+B24</f>
        <v>2.6</v>
      </c>
      <c r="C25" s="109" t="n">
        <f aca="false">B25/Einfeldträgerlänge</f>
        <v>0.185714285714286</v>
      </c>
      <c r="D25" s="109" t="n">
        <f aca="false">(Einfeldträgerlänge-B25)/Einfeldträgerlänge</f>
        <v>0.814285714285714</v>
      </c>
      <c r="E25" s="110"/>
      <c r="F25" s="111" t="n">
        <f aca="false">(C25*D25/2)*q*Einfeldträgerlänge^2</f>
        <v>60941.525034</v>
      </c>
      <c r="G25" s="109" t="n">
        <f aca="false">IF(B25&gt;x1_,D25*x1_*Einzellastpz1,C25*(Einfeldträgerlänge-x1_)*Einzellastpz1)</f>
        <v>32571.4285714286</v>
      </c>
      <c r="H25" s="108" t="n">
        <f aca="false">IF(B25&gt;x2_,D25*x2_*Einzellastpz2,C25*(Einfeldträgerlänge-x2_)*Einzellastpz2)</f>
        <v>27857.1428571429</v>
      </c>
      <c r="I25" s="112" t="n">
        <f aca="false">SUM(F25:H25)</f>
        <v>121370.096462571</v>
      </c>
      <c r="J25" s="113" t="n">
        <f aca="false">Hilfstabelle!$D$15+J24</f>
        <v>2.6</v>
      </c>
    </row>
    <row r="26" s="64" customFormat="true" ht="12.75" hidden="false" customHeight="false" outlineLevel="0" collapsed="false">
      <c r="A26" s="107" t="n">
        <v>15</v>
      </c>
      <c r="B26" s="108" t="n">
        <f aca="false">Hilfstabelle!$D$15+B25</f>
        <v>2.8</v>
      </c>
      <c r="C26" s="109" t="n">
        <f aca="false">B26/Einfeldträgerlänge</f>
        <v>0.2</v>
      </c>
      <c r="D26" s="109" t="n">
        <f aca="false">(Einfeldträgerlänge-B26)/Einfeldträgerlänge</f>
        <v>0.8</v>
      </c>
      <c r="E26" s="110"/>
      <c r="F26" s="111" t="n">
        <f aca="false">(C26*D26/2)*q*Einfeldträgerlänge^2</f>
        <v>64477.942816</v>
      </c>
      <c r="G26" s="109" t="n">
        <f aca="false">IF(B26&gt;x1_,D26*x1_*Einzellastpz1,C26*(Einfeldträgerlänge-x1_)*Einzellastpz1)</f>
        <v>32000</v>
      </c>
      <c r="H26" s="108" t="n">
        <f aca="false">IF(B26&gt;x2_,D26*x2_*Einzellastpz2,C26*(Einfeldträgerlänge-x2_)*Einzellastpz2)</f>
        <v>30000</v>
      </c>
      <c r="I26" s="112" t="n">
        <f aca="false">SUM(F26:H26)</f>
        <v>126477.942816</v>
      </c>
      <c r="J26" s="113" t="n">
        <f aca="false">Hilfstabelle!$D$15+J25</f>
        <v>2.8</v>
      </c>
    </row>
    <row r="27" s="64" customFormat="true" ht="12.75" hidden="false" customHeight="false" outlineLevel="0" collapsed="false">
      <c r="A27" s="107" t="n">
        <v>16</v>
      </c>
      <c r="B27" s="108" t="n">
        <f aca="false">Hilfstabelle!$D$15+B26</f>
        <v>3</v>
      </c>
      <c r="C27" s="109" t="n">
        <f aca="false">B27/Einfeldträgerlänge</f>
        <v>0.214285714285714</v>
      </c>
      <c r="D27" s="109" t="n">
        <f aca="false">(Einfeldträgerlänge-B27)/Einfeldträgerlänge</f>
        <v>0.785714285714286</v>
      </c>
      <c r="E27" s="110"/>
      <c r="F27" s="111" t="n">
        <f aca="false">(C27*D27/2)*q*Einfeldträgerlänge^2</f>
        <v>67849.87605</v>
      </c>
      <c r="G27" s="109" t="n">
        <f aca="false">IF(B27&gt;x1_,D27*x1_*Einzellastpz1,C27*(Einfeldträgerlänge-x1_)*Einzellastpz1)</f>
        <v>31428.5714285714</v>
      </c>
      <c r="H27" s="108" t="n">
        <f aca="false">IF(B27&gt;x2_,D27*x2_*Einzellastpz2,C27*(Einfeldträgerlänge-x2_)*Einzellastpz2)</f>
        <v>32142.8571428571</v>
      </c>
      <c r="I27" s="112" t="n">
        <f aca="false">SUM(F27:H27)</f>
        <v>131421.304621429</v>
      </c>
      <c r="J27" s="113" t="n">
        <f aca="false">Hilfstabelle!$D$15+J26</f>
        <v>3</v>
      </c>
    </row>
    <row r="28" s="64" customFormat="true" ht="12.75" hidden="false" customHeight="false" outlineLevel="0" collapsed="false">
      <c r="A28" s="107" t="n">
        <v>17</v>
      </c>
      <c r="B28" s="108" t="n">
        <f aca="false">Hilfstabelle!$D$15+B27</f>
        <v>3.2</v>
      </c>
      <c r="C28" s="109" t="n">
        <f aca="false">B28/Einfeldträgerlänge</f>
        <v>0.228571428571429</v>
      </c>
      <c r="D28" s="109" t="n">
        <f aca="false">(Einfeldträgerlänge-B28)/Einfeldträgerlänge</f>
        <v>0.771428571428571</v>
      </c>
      <c r="E28" s="110"/>
      <c r="F28" s="111" t="n">
        <f aca="false">(C28*D28/2)*q*Einfeldträgerlänge^2</f>
        <v>71057.324736</v>
      </c>
      <c r="G28" s="109" t="n">
        <f aca="false">IF(B28&gt;x1_,D28*x1_*Einzellastpz1,C28*(Einfeldträgerlänge-x1_)*Einzellastpz1)</f>
        <v>30857.1428571429</v>
      </c>
      <c r="H28" s="108" t="n">
        <f aca="false">IF(B28&gt;x2_,D28*x2_*Einzellastpz2,C28*(Einfeldträgerlänge-x2_)*Einzellastpz2)</f>
        <v>34285.7142857143</v>
      </c>
      <c r="I28" s="112" t="n">
        <f aca="false">SUM(F28:H28)</f>
        <v>136200.181878857</v>
      </c>
      <c r="J28" s="113" t="n">
        <f aca="false">Hilfstabelle!$D$15+J27</f>
        <v>3.2</v>
      </c>
    </row>
    <row r="29" s="64" customFormat="true" ht="12.75" hidden="false" customHeight="false" outlineLevel="0" collapsed="false">
      <c r="A29" s="107" t="n">
        <v>18</v>
      </c>
      <c r="B29" s="108" t="n">
        <f aca="false">Hilfstabelle!$D$15+B28</f>
        <v>3.4</v>
      </c>
      <c r="C29" s="109" t="n">
        <f aca="false">B29/Einfeldträgerlänge</f>
        <v>0.242857142857143</v>
      </c>
      <c r="D29" s="109" t="n">
        <f aca="false">(Einfeldträgerlänge-B29)/Einfeldträgerlänge</f>
        <v>0.757142857142857</v>
      </c>
      <c r="E29" s="110"/>
      <c r="F29" s="111" t="n">
        <f aca="false">(C29*D29/2)*q*Einfeldträgerlänge^2</f>
        <v>74100.288874</v>
      </c>
      <c r="G29" s="109" t="n">
        <f aca="false">IF(B29&gt;x1_,D29*x1_*Einzellastpz1,C29*(Einfeldträgerlänge-x1_)*Einzellastpz1)</f>
        <v>30285.7142857143</v>
      </c>
      <c r="H29" s="108" t="n">
        <f aca="false">IF(B29&gt;x2_,D29*x2_*Einzellastpz2,C29*(Einfeldträgerlänge-x2_)*Einzellastpz2)</f>
        <v>36428.5714285714</v>
      </c>
      <c r="I29" s="112" t="n">
        <f aca="false">SUM(F29:H29)</f>
        <v>140814.574588286</v>
      </c>
      <c r="J29" s="113" t="n">
        <f aca="false">Hilfstabelle!$D$15+J28</f>
        <v>3.4</v>
      </c>
    </row>
    <row r="30" s="64" customFormat="true" ht="12.75" hidden="false" customHeight="false" outlineLevel="0" collapsed="false">
      <c r="A30" s="107" t="n">
        <v>19</v>
      </c>
      <c r="B30" s="108" t="n">
        <f aca="false">Hilfstabelle!$D$15+B29</f>
        <v>3.6</v>
      </c>
      <c r="C30" s="109" t="n">
        <f aca="false">B30/Einfeldträgerlänge</f>
        <v>0.257142857142857</v>
      </c>
      <c r="D30" s="109" t="n">
        <f aca="false">(Einfeldträgerlänge-B30)/Einfeldträgerlänge</f>
        <v>0.742857142857143</v>
      </c>
      <c r="E30" s="110"/>
      <c r="F30" s="111" t="n">
        <f aca="false">(C30*D30/2)*q*Einfeldträgerlänge^2</f>
        <v>76978.768464</v>
      </c>
      <c r="G30" s="109" t="n">
        <f aca="false">IF(B30&gt;x1_,D30*x1_*Einzellastpz1,C30*(Einfeldträgerlänge-x1_)*Einzellastpz1)</f>
        <v>29714.2857142857</v>
      </c>
      <c r="H30" s="108" t="n">
        <f aca="false">IF(B30&gt;x2_,D30*x2_*Einzellastpz2,C30*(Einfeldträgerlänge-x2_)*Einzellastpz2)</f>
        <v>38571.4285714286</v>
      </c>
      <c r="I30" s="112" t="n">
        <f aca="false">SUM(F30:H30)</f>
        <v>145264.482749714</v>
      </c>
      <c r="J30" s="113" t="n">
        <f aca="false">Hilfstabelle!$D$15+J29</f>
        <v>3.6</v>
      </c>
    </row>
    <row r="31" s="64" customFormat="true" ht="12.75" hidden="false" customHeight="false" outlineLevel="0" collapsed="false">
      <c r="A31" s="107" t="n">
        <v>20</v>
      </c>
      <c r="B31" s="108" t="n">
        <f aca="false">Hilfstabelle!$D$15+B30</f>
        <v>3.8</v>
      </c>
      <c r="C31" s="109" t="n">
        <f aca="false">B31/Einfeldträgerlänge</f>
        <v>0.271428571428571</v>
      </c>
      <c r="D31" s="109" t="n">
        <f aca="false">(Einfeldträgerlänge-B31)/Einfeldträgerlänge</f>
        <v>0.728571428571429</v>
      </c>
      <c r="E31" s="110"/>
      <c r="F31" s="111" t="n">
        <f aca="false">(C31*D31/2)*q*Einfeldträgerlänge^2</f>
        <v>79692.763506</v>
      </c>
      <c r="G31" s="109" t="n">
        <f aca="false">IF(B31&gt;x1_,D31*x1_*Einzellastpz1,C31*(Einfeldträgerlänge-x1_)*Einzellastpz1)</f>
        <v>29142.8571428571</v>
      </c>
      <c r="H31" s="108" t="n">
        <f aca="false">IF(B31&gt;x2_,D31*x2_*Einzellastpz2,C31*(Einfeldträgerlänge-x2_)*Einzellastpz2)</f>
        <v>40714.2857142857</v>
      </c>
      <c r="I31" s="112" t="n">
        <f aca="false">SUM(F31:H31)</f>
        <v>149549.906363143</v>
      </c>
      <c r="J31" s="113" t="n">
        <f aca="false">Hilfstabelle!$D$15+J30</f>
        <v>3.8</v>
      </c>
    </row>
    <row r="32" s="64" customFormat="true" ht="12.75" hidden="false" customHeight="false" outlineLevel="0" collapsed="false">
      <c r="A32" s="107" t="n">
        <v>21</v>
      </c>
      <c r="B32" s="108" t="n">
        <f aca="false">Hilfstabelle!$D$15+B31</f>
        <v>4</v>
      </c>
      <c r="C32" s="109" t="n">
        <f aca="false">B32/Einfeldträgerlänge</f>
        <v>0.285714285714286</v>
      </c>
      <c r="D32" s="109" t="n">
        <f aca="false">(Einfeldträgerlänge-B32)/Einfeldträgerlänge</f>
        <v>0.714285714285714</v>
      </c>
      <c r="E32" s="110"/>
      <c r="F32" s="111" t="n">
        <f aca="false">(C32*D32/2)*q*Einfeldträgerlänge^2</f>
        <v>82242.274</v>
      </c>
      <c r="G32" s="109" t="n">
        <f aca="false">IF(B32&gt;x1_,D32*x1_*Einzellastpz1,C32*(Einfeldträgerlänge-x1_)*Einzellastpz1)</f>
        <v>28571.4285714286</v>
      </c>
      <c r="H32" s="108" t="n">
        <f aca="false">IF(B32&gt;x2_,D32*x2_*Einzellastpz2,C32*(Einfeldträgerlänge-x2_)*Einzellastpz2)</f>
        <v>42857.1428571429</v>
      </c>
      <c r="I32" s="112" t="n">
        <f aca="false">SUM(F32:H32)</f>
        <v>153670.845428571</v>
      </c>
      <c r="J32" s="113" t="n">
        <f aca="false">Hilfstabelle!$D$15+J31</f>
        <v>4</v>
      </c>
    </row>
    <row r="33" s="64" customFormat="true" ht="12.75" hidden="false" customHeight="false" outlineLevel="0" collapsed="false">
      <c r="A33" s="107" t="n">
        <v>22</v>
      </c>
      <c r="B33" s="108" t="n">
        <f aca="false">Hilfstabelle!$D$15+B32</f>
        <v>4.2</v>
      </c>
      <c r="C33" s="109" t="n">
        <f aca="false">B33/Einfeldträgerlänge</f>
        <v>0.3</v>
      </c>
      <c r="D33" s="109" t="n">
        <f aca="false">(Einfeldträgerlänge-B33)/Einfeldträgerlänge</f>
        <v>0.7</v>
      </c>
      <c r="E33" s="110"/>
      <c r="F33" s="111" t="n">
        <f aca="false">(C33*D33/2)*q*Einfeldträgerlänge^2</f>
        <v>84627.299946</v>
      </c>
      <c r="G33" s="109" t="n">
        <f aca="false">IF(B33&gt;x1_,D33*x1_*Einzellastpz1,C33*(Einfeldträgerlänge-x1_)*Einzellastpz1)</f>
        <v>28000</v>
      </c>
      <c r="H33" s="108" t="n">
        <f aca="false">IF(B33&gt;x2_,D33*x2_*Einzellastpz2,C33*(Einfeldträgerlänge-x2_)*Einzellastpz2)</f>
        <v>45000</v>
      </c>
      <c r="I33" s="112" t="n">
        <f aca="false">SUM(F33:H33)</f>
        <v>157627.299946</v>
      </c>
      <c r="J33" s="113" t="n">
        <f aca="false">Hilfstabelle!$D$15+J32</f>
        <v>4.2</v>
      </c>
    </row>
    <row r="34" s="64" customFormat="true" ht="12.75" hidden="false" customHeight="false" outlineLevel="0" collapsed="false">
      <c r="A34" s="107" t="n">
        <v>23</v>
      </c>
      <c r="B34" s="108" t="n">
        <f aca="false">Hilfstabelle!$D$15+B33</f>
        <v>4.4</v>
      </c>
      <c r="C34" s="109" t="n">
        <f aca="false">B34/Einfeldträgerlänge</f>
        <v>0.314285714285714</v>
      </c>
      <c r="D34" s="109" t="n">
        <f aca="false">(Einfeldträgerlänge-B34)/Einfeldträgerlänge</f>
        <v>0.685714285714286</v>
      </c>
      <c r="E34" s="110"/>
      <c r="F34" s="111" t="n">
        <f aca="false">(C34*D34/2)*q*Einfeldträgerlänge^2</f>
        <v>86847.841344</v>
      </c>
      <c r="G34" s="109" t="n">
        <f aca="false">IF(B34&gt;x1_,D34*x1_*Einzellastpz1,C34*(Einfeldträgerlänge-x1_)*Einzellastpz1)</f>
        <v>27428.5714285714</v>
      </c>
      <c r="H34" s="108" t="n">
        <f aca="false">IF(B34&gt;x2_,D34*x2_*Einzellastpz2,C34*(Einfeldträgerlänge-x2_)*Einzellastpz2)</f>
        <v>47142.8571428572</v>
      </c>
      <c r="I34" s="112" t="n">
        <f aca="false">SUM(F34:H34)</f>
        <v>161419.269915429</v>
      </c>
      <c r="J34" s="113" t="n">
        <f aca="false">Hilfstabelle!$D$15+J33</f>
        <v>4.4</v>
      </c>
    </row>
    <row r="35" s="64" customFormat="true" ht="12.75" hidden="false" customHeight="false" outlineLevel="0" collapsed="false">
      <c r="A35" s="107" t="n">
        <v>24</v>
      </c>
      <c r="B35" s="108" t="n">
        <f aca="false">Hilfstabelle!$D$15+B34</f>
        <v>4.6</v>
      </c>
      <c r="C35" s="109" t="n">
        <f aca="false">B35/Einfeldträgerlänge</f>
        <v>0.328571428571429</v>
      </c>
      <c r="D35" s="109" t="n">
        <f aca="false">(Einfeldträgerlänge-B35)/Einfeldträgerlänge</f>
        <v>0.671428571428571</v>
      </c>
      <c r="E35" s="110"/>
      <c r="F35" s="111" t="n">
        <f aca="false">(C35*D35/2)*q*Einfeldträgerlänge^2</f>
        <v>88903.898194</v>
      </c>
      <c r="G35" s="109" t="n">
        <f aca="false">IF(B35&gt;x1_,D35*x1_*Einzellastpz1,C35*(Einfeldträgerlänge-x1_)*Einzellastpz1)</f>
        <v>26857.1428571429</v>
      </c>
      <c r="H35" s="108" t="n">
        <f aca="false">IF(B35&gt;x2_,D35*x2_*Einzellastpz2,C35*(Einfeldträgerlänge-x2_)*Einzellastpz2)</f>
        <v>49285.7142857143</v>
      </c>
      <c r="I35" s="112" t="n">
        <f aca="false">SUM(F35:H35)</f>
        <v>165046.755336857</v>
      </c>
      <c r="J35" s="113" t="n">
        <f aca="false">Hilfstabelle!$D$15+J34</f>
        <v>4.6</v>
      </c>
    </row>
    <row r="36" s="64" customFormat="true" ht="12.75" hidden="false" customHeight="false" outlineLevel="0" collapsed="false">
      <c r="A36" s="107" t="n">
        <v>25</v>
      </c>
      <c r="B36" s="108" t="n">
        <f aca="false">Hilfstabelle!$D$15+B35</f>
        <v>4.8</v>
      </c>
      <c r="C36" s="109" t="n">
        <f aca="false">B36/Einfeldträgerlänge</f>
        <v>0.342857142857143</v>
      </c>
      <c r="D36" s="109" t="n">
        <f aca="false">(Einfeldträgerlänge-B36)/Einfeldträgerlänge</f>
        <v>0.657142857142857</v>
      </c>
      <c r="E36" s="110"/>
      <c r="F36" s="111" t="n">
        <f aca="false">(C36*D36/2)*q*Einfeldträgerlänge^2</f>
        <v>90795.470496</v>
      </c>
      <c r="G36" s="109" t="n">
        <f aca="false">IF(B36&gt;x1_,D36*x1_*Einzellastpz1,C36*(Einfeldträgerlänge-x1_)*Einzellastpz1)</f>
        <v>26285.7142857143</v>
      </c>
      <c r="H36" s="108" t="n">
        <f aca="false">IF(B36&gt;x2_,D36*x2_*Einzellastpz2,C36*(Einfeldträgerlänge-x2_)*Einzellastpz2)</f>
        <v>51428.5714285714</v>
      </c>
      <c r="I36" s="112" t="n">
        <f aca="false">SUM(F36:H36)</f>
        <v>168509.756210286</v>
      </c>
      <c r="J36" s="113" t="n">
        <f aca="false">Hilfstabelle!$D$15+J35</f>
        <v>4.8</v>
      </c>
    </row>
    <row r="37" s="64" customFormat="true" ht="12.75" hidden="false" customHeight="false" outlineLevel="0" collapsed="false">
      <c r="A37" s="107" t="n">
        <v>26</v>
      </c>
      <c r="B37" s="108" t="n">
        <f aca="false">Hilfstabelle!$D$15+B36</f>
        <v>5</v>
      </c>
      <c r="C37" s="109" t="n">
        <f aca="false">B37/Einfeldträgerlänge</f>
        <v>0.357142857142857</v>
      </c>
      <c r="D37" s="109" t="n">
        <f aca="false">(Einfeldträgerlänge-B37)/Einfeldträgerlänge</f>
        <v>0.642857142857143</v>
      </c>
      <c r="E37" s="110"/>
      <c r="F37" s="111" t="n">
        <f aca="false">(C37*D37/2)*q*Einfeldträgerlänge^2</f>
        <v>92522.55825</v>
      </c>
      <c r="G37" s="109" t="n">
        <f aca="false">IF(B37&gt;x1_,D37*x1_*Einzellastpz1,C37*(Einfeldträgerlänge-x1_)*Einzellastpz1)</f>
        <v>25714.2857142857</v>
      </c>
      <c r="H37" s="108" t="n">
        <f aca="false">IF(B37&gt;x2_,D37*x2_*Einzellastpz2,C37*(Einfeldträgerlänge-x2_)*Einzellastpz2)</f>
        <v>53571.4285714286</v>
      </c>
      <c r="I37" s="112" t="n">
        <f aca="false">SUM(F37:H37)</f>
        <v>171808.272535714</v>
      </c>
      <c r="J37" s="113" t="n">
        <f aca="false">Hilfstabelle!$D$15+J36</f>
        <v>5</v>
      </c>
    </row>
    <row r="38" s="64" customFormat="true" ht="12.75" hidden="false" customHeight="false" outlineLevel="0" collapsed="false">
      <c r="A38" s="107" t="n">
        <v>27</v>
      </c>
      <c r="B38" s="108" t="n">
        <f aca="false">Hilfstabelle!$D$15+B37</f>
        <v>5.2</v>
      </c>
      <c r="C38" s="109" t="n">
        <f aca="false">B38/Einfeldträgerlänge</f>
        <v>0.371428571428572</v>
      </c>
      <c r="D38" s="109" t="n">
        <f aca="false">(Einfeldträgerlänge-B38)/Einfeldträgerlänge</f>
        <v>0.628571428571428</v>
      </c>
      <c r="E38" s="110"/>
      <c r="F38" s="111" t="n">
        <f aca="false">(C38*D38/2)*q*Einfeldträgerlänge^2</f>
        <v>94085.161456</v>
      </c>
      <c r="G38" s="109" t="n">
        <f aca="false">IF(B38&gt;x1_,D38*x1_*Einzellastpz1,C38*(Einfeldträgerlänge-x1_)*Einzellastpz1)</f>
        <v>25142.8571428571</v>
      </c>
      <c r="H38" s="108" t="n">
        <f aca="false">IF(B38&gt;x2_,D38*x2_*Einzellastpz2,C38*(Einfeldträgerlänge-x2_)*Einzellastpz2)</f>
        <v>55714.2857142857</v>
      </c>
      <c r="I38" s="112" t="n">
        <f aca="false">SUM(F38:H38)</f>
        <v>174942.304313143</v>
      </c>
      <c r="J38" s="113" t="n">
        <f aca="false">Hilfstabelle!$D$15+J37</f>
        <v>5.2</v>
      </c>
    </row>
    <row r="39" s="64" customFormat="true" ht="12.75" hidden="false" customHeight="false" outlineLevel="0" collapsed="false">
      <c r="A39" s="107" t="n">
        <v>28</v>
      </c>
      <c r="B39" s="108" t="n">
        <f aca="false">Hilfstabelle!$D$15+B38</f>
        <v>5.4</v>
      </c>
      <c r="C39" s="109" t="n">
        <f aca="false">B39/Einfeldträgerlänge</f>
        <v>0.385714285714286</v>
      </c>
      <c r="D39" s="109" t="n">
        <f aca="false">(Einfeldträgerlänge-B39)/Einfeldträgerlänge</f>
        <v>0.614285714285714</v>
      </c>
      <c r="E39" s="110"/>
      <c r="F39" s="111" t="n">
        <f aca="false">(C39*D39/2)*q*Einfeldträgerlänge^2</f>
        <v>95483.280114</v>
      </c>
      <c r="G39" s="109" t="n">
        <f aca="false">IF(B39&gt;x1_,D39*x1_*Einzellastpz1,C39*(Einfeldträgerlänge-x1_)*Einzellastpz1)</f>
        <v>24571.4285714286</v>
      </c>
      <c r="H39" s="108" t="n">
        <f aca="false">IF(B39&gt;x2_,D39*x2_*Einzellastpz2,C39*(Einfeldträgerlänge-x2_)*Einzellastpz2)</f>
        <v>57857.1428571429</v>
      </c>
      <c r="I39" s="112" t="n">
        <f aca="false">SUM(F39:H39)</f>
        <v>177911.851542571</v>
      </c>
      <c r="J39" s="113" t="n">
        <f aca="false">Hilfstabelle!$D$15+J38</f>
        <v>5.4</v>
      </c>
    </row>
    <row r="40" s="64" customFormat="true" ht="12.75" hidden="false" customHeight="false" outlineLevel="0" collapsed="false">
      <c r="A40" s="107" t="n">
        <v>29</v>
      </c>
      <c r="B40" s="108" t="n">
        <f aca="false">Hilfstabelle!$D$15+B39</f>
        <v>5.6</v>
      </c>
      <c r="C40" s="109" t="n">
        <f aca="false">B40/Einfeldträgerlänge</f>
        <v>0.4</v>
      </c>
      <c r="D40" s="109" t="n">
        <f aca="false">(Einfeldträgerlänge-B40)/Einfeldträgerlänge</f>
        <v>0.6</v>
      </c>
      <c r="E40" s="110"/>
      <c r="F40" s="111" t="n">
        <f aca="false">(C40*D40/2)*q*Einfeldträgerlänge^2</f>
        <v>96716.914224</v>
      </c>
      <c r="G40" s="109" t="n">
        <f aca="false">IF(B40&gt;x1_,D40*x1_*Einzellastpz1,C40*(Einfeldträgerlänge-x1_)*Einzellastpz1)</f>
        <v>24000</v>
      </c>
      <c r="H40" s="108" t="n">
        <f aca="false">IF(B40&gt;x2_,D40*x2_*Einzellastpz2,C40*(Einfeldträgerlänge-x2_)*Einzellastpz2)</f>
        <v>60000</v>
      </c>
      <c r="I40" s="112" t="n">
        <f aca="false">SUM(F40:H40)</f>
        <v>180716.914224</v>
      </c>
      <c r="J40" s="113" t="n">
        <f aca="false">Hilfstabelle!$D$15+J39</f>
        <v>5.6</v>
      </c>
    </row>
    <row r="41" s="64" customFormat="true" ht="12.75" hidden="false" customHeight="false" outlineLevel="0" collapsed="false">
      <c r="A41" s="107" t="n">
        <v>30</v>
      </c>
      <c r="B41" s="108" t="n">
        <f aca="false">Hilfstabelle!$D$15+B40</f>
        <v>5.8</v>
      </c>
      <c r="C41" s="109" t="n">
        <f aca="false">B41/Einfeldträgerlänge</f>
        <v>0.414285714285714</v>
      </c>
      <c r="D41" s="109" t="n">
        <f aca="false">(Einfeldträgerlänge-B41)/Einfeldträgerlänge</f>
        <v>0.585714285714286</v>
      </c>
      <c r="E41" s="110"/>
      <c r="F41" s="111" t="n">
        <f aca="false">(C41*D41/2)*q*Einfeldträgerlänge^2</f>
        <v>97786.063786</v>
      </c>
      <c r="G41" s="109" t="n">
        <f aca="false">IF(B41&gt;x1_,D41*x1_*Einzellastpz1,C41*(Einfeldträgerlänge-x1_)*Einzellastpz1)</f>
        <v>23428.5714285714</v>
      </c>
      <c r="H41" s="108" t="n">
        <f aca="false">IF(B41&gt;x2_,D41*x2_*Einzellastpz2,C41*(Einfeldträgerlänge-x2_)*Einzellastpz2)</f>
        <v>62142.8571428572</v>
      </c>
      <c r="I41" s="112" t="n">
        <f aca="false">SUM(F41:H41)</f>
        <v>183357.492357429</v>
      </c>
      <c r="J41" s="113" t="n">
        <f aca="false">Hilfstabelle!$D$15+J40</f>
        <v>5.8</v>
      </c>
    </row>
    <row r="42" s="64" customFormat="true" ht="12.75" hidden="false" customHeight="false" outlineLevel="0" collapsed="false">
      <c r="A42" s="107" t="n">
        <v>31</v>
      </c>
      <c r="B42" s="108" t="n">
        <f aca="false">Hilfstabelle!$D$15+B41</f>
        <v>6</v>
      </c>
      <c r="C42" s="109" t="n">
        <f aca="false">B42/Einfeldträgerlänge</f>
        <v>0.428571428571429</v>
      </c>
      <c r="D42" s="109" t="n">
        <f aca="false">(Einfeldträgerlänge-B42)/Einfeldträgerlänge</f>
        <v>0.571428571428571</v>
      </c>
      <c r="E42" s="110"/>
      <c r="F42" s="111" t="n">
        <f aca="false">(C42*D42/2)*q*Einfeldträgerlänge^2</f>
        <v>98690.7288</v>
      </c>
      <c r="G42" s="109" t="n">
        <f aca="false">IF(B42&gt;x1_,D42*x1_*Einzellastpz1,C42*(Einfeldträgerlänge-x1_)*Einzellastpz1)</f>
        <v>22857.1428571429</v>
      </c>
      <c r="H42" s="108" t="n">
        <f aca="false">IF(B42&gt;x2_,D42*x2_*Einzellastpz2,C42*(Einfeldträgerlänge-x2_)*Einzellastpz2)</f>
        <v>64285.7142857143</v>
      </c>
      <c r="I42" s="112" t="n">
        <f aca="false">SUM(F42:H42)</f>
        <v>185833.585942857</v>
      </c>
      <c r="J42" s="113" t="n">
        <f aca="false">Hilfstabelle!$D$15+J41</f>
        <v>6</v>
      </c>
    </row>
    <row r="43" s="64" customFormat="true" ht="12.75" hidden="false" customHeight="false" outlineLevel="0" collapsed="false">
      <c r="A43" s="107" t="n">
        <v>32</v>
      </c>
      <c r="B43" s="108" t="n">
        <f aca="false">Hilfstabelle!$D$15+B42</f>
        <v>6.2</v>
      </c>
      <c r="C43" s="109" t="n">
        <f aca="false">B43/Einfeldträgerlänge</f>
        <v>0.442857142857143</v>
      </c>
      <c r="D43" s="109" t="n">
        <f aca="false">(Einfeldträgerlänge-B43)/Einfeldträgerlänge</f>
        <v>0.557142857142857</v>
      </c>
      <c r="E43" s="110"/>
      <c r="F43" s="111" t="n">
        <f aca="false">(C43*D43/2)*q*Einfeldträgerlänge^2</f>
        <v>99430.909266</v>
      </c>
      <c r="G43" s="109" t="n">
        <f aca="false">IF(B43&gt;x1_,D43*x1_*Einzellastpz1,C43*(Einfeldträgerlänge-x1_)*Einzellastpz1)</f>
        <v>22285.7142857143</v>
      </c>
      <c r="H43" s="108" t="n">
        <f aca="false">IF(B43&gt;x2_,D43*x2_*Einzellastpz2,C43*(Einfeldträgerlänge-x2_)*Einzellastpz2)</f>
        <v>66428.5714285715</v>
      </c>
      <c r="I43" s="112" t="n">
        <f aca="false">SUM(F43:H43)</f>
        <v>188145.194980286</v>
      </c>
      <c r="J43" s="113" t="n">
        <f aca="false">Hilfstabelle!$D$15+J42</f>
        <v>6.2</v>
      </c>
    </row>
    <row r="44" s="64" customFormat="true" ht="12.75" hidden="false" customHeight="false" outlineLevel="0" collapsed="false">
      <c r="A44" s="107" t="n">
        <v>33</v>
      </c>
      <c r="B44" s="108" t="n">
        <f aca="false">Hilfstabelle!$D$15+B43</f>
        <v>6.4</v>
      </c>
      <c r="C44" s="109" t="n">
        <f aca="false">B44/Einfeldträgerlänge</f>
        <v>0.457142857142857</v>
      </c>
      <c r="D44" s="109" t="n">
        <f aca="false">(Einfeldträgerlänge-B44)/Einfeldträgerlänge</f>
        <v>0.542857142857143</v>
      </c>
      <c r="E44" s="110"/>
      <c r="F44" s="111" t="n">
        <f aca="false">(C44*D44/2)*q*Einfeldträgerlänge^2</f>
        <v>100006.605184</v>
      </c>
      <c r="G44" s="109" t="n">
        <f aca="false">IF(B44&gt;x1_,D44*x1_*Einzellastpz1,C44*(Einfeldträgerlänge-x1_)*Einzellastpz1)</f>
        <v>21714.2857142857</v>
      </c>
      <c r="H44" s="108" t="n">
        <f aca="false">IF(B44&gt;x2_,D44*x2_*Einzellastpz2,C44*(Einfeldträgerlänge-x2_)*Einzellastpz2)</f>
        <v>68571.4285714286</v>
      </c>
      <c r="I44" s="112" t="n">
        <f aca="false">SUM(F44:H44)</f>
        <v>190292.319469714</v>
      </c>
      <c r="J44" s="113" t="n">
        <f aca="false">Hilfstabelle!$D$15+J43</f>
        <v>6.4</v>
      </c>
    </row>
    <row r="45" s="64" customFormat="true" ht="12.75" hidden="false" customHeight="false" outlineLevel="0" collapsed="false">
      <c r="A45" s="107" t="n">
        <v>34</v>
      </c>
      <c r="B45" s="108" t="n">
        <f aca="false">Hilfstabelle!$D$15+B44</f>
        <v>6.6</v>
      </c>
      <c r="C45" s="109" t="n">
        <f aca="false">B45/Einfeldträgerlänge</f>
        <v>0.471428571428572</v>
      </c>
      <c r="D45" s="109" t="n">
        <f aca="false">(Einfeldträgerlänge-B45)/Einfeldträgerlänge</f>
        <v>0.528571428571428</v>
      </c>
      <c r="E45" s="110"/>
      <c r="F45" s="111" t="n">
        <f aca="false">(C45*D45/2)*q*Einfeldträgerlänge^2</f>
        <v>100417.816554</v>
      </c>
      <c r="G45" s="109" t="n">
        <f aca="false">IF(B45&gt;x1_,D45*x1_*Einzellastpz1,C45*(Einfeldträgerlänge-x1_)*Einzellastpz1)</f>
        <v>21142.8571428571</v>
      </c>
      <c r="H45" s="108" t="n">
        <f aca="false">IF(B45&gt;x2_,D45*x2_*Einzellastpz2,C45*(Einfeldträgerlänge-x2_)*Einzellastpz2)</f>
        <v>68714.2857142857</v>
      </c>
      <c r="I45" s="112" t="n">
        <f aca="false">SUM(F45:H45)</f>
        <v>190274.959411143</v>
      </c>
      <c r="J45" s="113" t="n">
        <f aca="false">Hilfstabelle!$D$15+J44</f>
        <v>6.6</v>
      </c>
    </row>
    <row r="46" s="64" customFormat="true" ht="12.75" hidden="false" customHeight="false" outlineLevel="0" collapsed="false">
      <c r="A46" s="107" t="n">
        <v>35</v>
      </c>
      <c r="B46" s="108" t="n">
        <f aca="false">Hilfstabelle!$D$15+B45</f>
        <v>6.8</v>
      </c>
      <c r="C46" s="109" t="n">
        <f aca="false">B46/Einfeldträgerlänge</f>
        <v>0.485714285714286</v>
      </c>
      <c r="D46" s="109" t="n">
        <f aca="false">(Einfeldträgerlänge-B46)/Einfeldträgerlänge</f>
        <v>0.514285714285714</v>
      </c>
      <c r="E46" s="110"/>
      <c r="F46" s="111" t="n">
        <f aca="false">(C46*D46/2)*q*Einfeldträgerlänge^2</f>
        <v>100664.543376</v>
      </c>
      <c r="G46" s="109" t="n">
        <f aca="false">IF(B46&gt;x1_,D46*x1_*Einzellastpz1,C46*(Einfeldträgerlänge-x1_)*Einzellastpz1)</f>
        <v>20571.4285714286</v>
      </c>
      <c r="H46" s="108" t="n">
        <f aca="false">IF(B46&gt;x2_,D46*x2_*Einzellastpz2,C46*(Einfeldträgerlänge-x2_)*Einzellastpz2)</f>
        <v>66857.1428571428</v>
      </c>
      <c r="I46" s="112" t="n">
        <f aca="false">SUM(F46:H46)</f>
        <v>188093.114804571</v>
      </c>
      <c r="J46" s="113" t="n">
        <f aca="false">Hilfstabelle!$D$15+J45</f>
        <v>6.8</v>
      </c>
    </row>
    <row r="47" s="64" customFormat="true" ht="12.75" hidden="false" customHeight="false" outlineLevel="0" collapsed="false">
      <c r="A47" s="107" t="n">
        <v>36</v>
      </c>
      <c r="B47" s="108" t="n">
        <f aca="false">Hilfstabelle!$D$15+B46</f>
        <v>7</v>
      </c>
      <c r="C47" s="109" t="n">
        <f aca="false">B47/Einfeldträgerlänge</f>
        <v>0.5</v>
      </c>
      <c r="D47" s="109" t="n">
        <f aca="false">(Einfeldträgerlänge-B47)/Einfeldträgerlänge</f>
        <v>0.5</v>
      </c>
      <c r="E47" s="110"/>
      <c r="F47" s="111" t="n">
        <f aca="false">(C47*D47/2)*q*Einfeldträgerlänge^2</f>
        <v>100746.78565</v>
      </c>
      <c r="G47" s="109" t="n">
        <f aca="false">IF(B47&gt;x1_,D47*x1_*Einzellastpz1,C47*(Einfeldträgerlänge-x1_)*Einzellastpz1)</f>
        <v>20000</v>
      </c>
      <c r="H47" s="108" t="n">
        <f aca="false">IF(B47&gt;x2_,D47*x2_*Einzellastpz2,C47*(Einfeldträgerlänge-x2_)*Einzellastpz2)</f>
        <v>65000</v>
      </c>
      <c r="I47" s="112" t="n">
        <f aca="false">SUM(F47:H47)</f>
        <v>185746.78565</v>
      </c>
      <c r="J47" s="113" t="n">
        <f aca="false">Hilfstabelle!$D$15+J46</f>
        <v>7</v>
      </c>
    </row>
    <row r="48" s="64" customFormat="true" ht="12.75" hidden="false" customHeight="false" outlineLevel="0" collapsed="false">
      <c r="A48" s="107" t="n">
        <v>37</v>
      </c>
      <c r="B48" s="108" t="n">
        <f aca="false">Hilfstabelle!$D$15+B47</f>
        <v>7.2</v>
      </c>
      <c r="C48" s="109" t="n">
        <f aca="false">B48/Einfeldträgerlänge</f>
        <v>0.514285714285715</v>
      </c>
      <c r="D48" s="109" t="n">
        <f aca="false">(Einfeldträgerlänge-B48)/Einfeldträgerlänge</f>
        <v>0.485714285714285</v>
      </c>
      <c r="E48" s="110"/>
      <c r="F48" s="111" t="n">
        <f aca="false">(C48*D48/2)*q*Einfeldträgerlänge^2</f>
        <v>100664.543376</v>
      </c>
      <c r="G48" s="109" t="n">
        <f aca="false">IF(B48&gt;x1_,D48*x1_*Einzellastpz1,C48*(Einfeldträgerlänge-x1_)*Einzellastpz1)</f>
        <v>19428.5714285714</v>
      </c>
      <c r="H48" s="108" t="n">
        <f aca="false">IF(B48&gt;x2_,D48*x2_*Einzellastpz2,C48*(Einfeldträgerlänge-x2_)*Einzellastpz2)</f>
        <v>63142.8571428571</v>
      </c>
      <c r="I48" s="112" t="n">
        <f aca="false">SUM(F48:H48)</f>
        <v>183235.971947429</v>
      </c>
      <c r="J48" s="113" t="n">
        <f aca="false">Hilfstabelle!$D$15+J47</f>
        <v>7.2</v>
      </c>
    </row>
    <row r="49" s="64" customFormat="true" ht="12.75" hidden="false" customHeight="false" outlineLevel="0" collapsed="false">
      <c r="A49" s="107" t="n">
        <v>38</v>
      </c>
      <c r="B49" s="108" t="n">
        <f aca="false">Hilfstabelle!$D$15+B48</f>
        <v>7.4</v>
      </c>
      <c r="C49" s="109" t="n">
        <f aca="false">B49/Einfeldträgerlänge</f>
        <v>0.528571428571429</v>
      </c>
      <c r="D49" s="109" t="n">
        <f aca="false">(Einfeldträgerlänge-B49)/Einfeldträgerlänge</f>
        <v>0.471428571428571</v>
      </c>
      <c r="E49" s="110"/>
      <c r="F49" s="111" t="n">
        <f aca="false">(C49*D49/2)*q*Einfeldträgerlänge^2</f>
        <v>100417.816554</v>
      </c>
      <c r="G49" s="109" t="n">
        <f aca="false">IF(B49&gt;x1_,D49*x1_*Einzellastpz1,C49*(Einfeldträgerlänge-x1_)*Einzellastpz1)</f>
        <v>18857.1428571428</v>
      </c>
      <c r="H49" s="108" t="n">
        <f aca="false">IF(B49&gt;x2_,D49*x2_*Einzellastpz2,C49*(Einfeldträgerlänge-x2_)*Einzellastpz2)</f>
        <v>61285.7142857142</v>
      </c>
      <c r="I49" s="112" t="n">
        <f aca="false">SUM(F49:H49)</f>
        <v>180560.673696857</v>
      </c>
      <c r="J49" s="113" t="n">
        <f aca="false">Hilfstabelle!$D$15+J48</f>
        <v>7.4</v>
      </c>
    </row>
    <row r="50" s="64" customFormat="true" ht="12.75" hidden="false" customHeight="false" outlineLevel="0" collapsed="false">
      <c r="A50" s="107" t="n">
        <v>39</v>
      </c>
      <c r="B50" s="108" t="n">
        <f aca="false">Hilfstabelle!$D$15+B49</f>
        <v>7.6</v>
      </c>
      <c r="C50" s="109" t="n">
        <f aca="false">B50/Einfeldträgerlänge</f>
        <v>0.542857142857143</v>
      </c>
      <c r="D50" s="109" t="n">
        <f aca="false">(Einfeldträgerlänge-B50)/Einfeldträgerlänge</f>
        <v>0.457142857142857</v>
      </c>
      <c r="E50" s="110"/>
      <c r="F50" s="111" t="n">
        <f aca="false">(C50*D50/2)*q*Einfeldträgerlänge^2</f>
        <v>100006.605184</v>
      </c>
      <c r="G50" s="109" t="n">
        <f aca="false">IF(B50&gt;x1_,D50*x1_*Einzellastpz1,C50*(Einfeldträgerlänge-x1_)*Einzellastpz1)</f>
        <v>18285.7142857143</v>
      </c>
      <c r="H50" s="108" t="n">
        <f aca="false">IF(B50&gt;x2_,D50*x2_*Einzellastpz2,C50*(Einfeldträgerlänge-x2_)*Einzellastpz2)</f>
        <v>59428.5714285714</v>
      </c>
      <c r="I50" s="112" t="n">
        <f aca="false">SUM(F50:H50)</f>
        <v>177720.890898286</v>
      </c>
      <c r="J50" s="113" t="n">
        <f aca="false">Hilfstabelle!$D$15+J49</f>
        <v>7.6</v>
      </c>
    </row>
    <row r="51" s="64" customFormat="true" ht="12.75" hidden="false" customHeight="false" outlineLevel="0" collapsed="false">
      <c r="A51" s="107" t="n">
        <v>40</v>
      </c>
      <c r="B51" s="108" t="n">
        <f aca="false">Hilfstabelle!$D$15+B50</f>
        <v>7.8</v>
      </c>
      <c r="C51" s="109" t="n">
        <f aca="false">B51/Einfeldträgerlänge</f>
        <v>0.557142857142858</v>
      </c>
      <c r="D51" s="109" t="n">
        <f aca="false">(Einfeldträgerlänge-B51)/Einfeldträgerlänge</f>
        <v>0.442857142857143</v>
      </c>
      <c r="E51" s="110"/>
      <c r="F51" s="111" t="n">
        <f aca="false">(C51*D51/2)*q*Einfeldträgerlänge^2</f>
        <v>99430.909266</v>
      </c>
      <c r="G51" s="109" t="n">
        <f aca="false">IF(B51&gt;x1_,D51*x1_*Einzellastpz1,C51*(Einfeldträgerlänge-x1_)*Einzellastpz1)</f>
        <v>17714.2857142857</v>
      </c>
      <c r="H51" s="108" t="n">
        <f aca="false">IF(B51&gt;x2_,D51*x2_*Einzellastpz2,C51*(Einfeldträgerlänge-x2_)*Einzellastpz2)</f>
        <v>57571.4285714285</v>
      </c>
      <c r="I51" s="112" t="n">
        <f aca="false">SUM(F51:H51)</f>
        <v>174716.623551714</v>
      </c>
      <c r="J51" s="113" t="n">
        <f aca="false">Hilfstabelle!$D$15+J50</f>
        <v>7.8</v>
      </c>
    </row>
    <row r="52" s="64" customFormat="true" ht="12.75" hidden="false" customHeight="false" outlineLevel="0" collapsed="false">
      <c r="A52" s="107" t="n">
        <v>41</v>
      </c>
      <c r="B52" s="108" t="n">
        <f aca="false">Hilfstabelle!$D$15+B51</f>
        <v>8</v>
      </c>
      <c r="C52" s="109" t="n">
        <f aca="false">B52/Einfeldträgerlänge</f>
        <v>0.571428571428572</v>
      </c>
      <c r="D52" s="109" t="n">
        <f aca="false">(Einfeldträgerlänge-B52)/Einfeldträgerlänge</f>
        <v>0.428571428571428</v>
      </c>
      <c r="E52" s="110"/>
      <c r="F52" s="111" t="n">
        <f aca="false">(C52*D52/2)*q*Einfeldträgerlänge^2</f>
        <v>98690.7288</v>
      </c>
      <c r="G52" s="109" t="n">
        <f aca="false">IF(B52&gt;x1_,D52*x1_*Einzellastpz1,C52*(Einfeldträgerlänge-x1_)*Einzellastpz1)</f>
        <v>17142.8571428571</v>
      </c>
      <c r="H52" s="108" t="n">
        <f aca="false">IF(B52&gt;x2_,D52*x2_*Einzellastpz2,C52*(Einfeldträgerlänge-x2_)*Einzellastpz2)</f>
        <v>55714.2857142857</v>
      </c>
      <c r="I52" s="112" t="n">
        <f aca="false">SUM(F52:H52)</f>
        <v>171547.871657143</v>
      </c>
      <c r="J52" s="113" t="n">
        <f aca="false">Hilfstabelle!$D$15+J51</f>
        <v>8</v>
      </c>
    </row>
    <row r="53" s="64" customFormat="true" ht="12.75" hidden="false" customHeight="false" outlineLevel="0" collapsed="false">
      <c r="A53" s="107" t="n">
        <v>42</v>
      </c>
      <c r="B53" s="108" t="n">
        <f aca="false">Hilfstabelle!$D$15+B52</f>
        <v>8.2</v>
      </c>
      <c r="C53" s="109" t="n">
        <f aca="false">B53/Einfeldträgerlänge</f>
        <v>0.585714285714286</v>
      </c>
      <c r="D53" s="109" t="n">
        <f aca="false">(Einfeldträgerlänge-B53)/Einfeldträgerlänge</f>
        <v>0.414285714285714</v>
      </c>
      <c r="E53" s="110"/>
      <c r="F53" s="111" t="n">
        <f aca="false">(C53*D53/2)*q*Einfeldträgerlänge^2</f>
        <v>97786.063786</v>
      </c>
      <c r="G53" s="109" t="n">
        <f aca="false">IF(B53&gt;x1_,D53*x1_*Einzellastpz1,C53*(Einfeldträgerlänge-x1_)*Einzellastpz1)</f>
        <v>16571.4285714286</v>
      </c>
      <c r="H53" s="108" t="n">
        <f aca="false">IF(B53&gt;x2_,D53*x2_*Einzellastpz2,C53*(Einfeldträgerlänge-x2_)*Einzellastpz2)</f>
        <v>53857.1428571428</v>
      </c>
      <c r="I53" s="112" t="n">
        <f aca="false">SUM(F53:H53)</f>
        <v>168214.635214571</v>
      </c>
      <c r="J53" s="113" t="n">
        <f aca="false">Hilfstabelle!$D$15+J52</f>
        <v>8.2</v>
      </c>
    </row>
    <row r="54" s="64" customFormat="true" ht="12.75" hidden="false" customHeight="false" outlineLevel="0" collapsed="false">
      <c r="A54" s="107" t="n">
        <v>43</v>
      </c>
      <c r="B54" s="108" t="n">
        <f aca="false">Hilfstabelle!$D$15+B53</f>
        <v>8.4</v>
      </c>
      <c r="C54" s="109" t="n">
        <f aca="false">B54/Einfeldträgerlänge</f>
        <v>0.6</v>
      </c>
      <c r="D54" s="109" t="n">
        <f aca="false">(Einfeldträgerlänge-B54)/Einfeldträgerlänge</f>
        <v>0.4</v>
      </c>
      <c r="E54" s="110"/>
      <c r="F54" s="111" t="n">
        <f aca="false">(C54*D54/2)*q*Einfeldträgerlänge^2</f>
        <v>96716.914224</v>
      </c>
      <c r="G54" s="109" t="n">
        <f aca="false">IF(B54&gt;x1_,D54*x1_*Einzellastpz1,C54*(Einfeldträgerlänge-x1_)*Einzellastpz1)</f>
        <v>16000</v>
      </c>
      <c r="H54" s="108" t="n">
        <f aca="false">IF(B54&gt;x2_,D54*x2_*Einzellastpz2,C54*(Einfeldträgerlänge-x2_)*Einzellastpz2)</f>
        <v>52000</v>
      </c>
      <c r="I54" s="112" t="n">
        <f aca="false">SUM(F54:H54)</f>
        <v>164716.914224</v>
      </c>
      <c r="J54" s="113" t="n">
        <f aca="false">Hilfstabelle!$D$15+J53</f>
        <v>8.4</v>
      </c>
    </row>
    <row r="55" s="64" customFormat="true" ht="12.75" hidden="false" customHeight="false" outlineLevel="0" collapsed="false">
      <c r="A55" s="107" t="n">
        <v>44</v>
      </c>
      <c r="B55" s="108" t="n">
        <f aca="false">Hilfstabelle!$D$15+B54</f>
        <v>8.6</v>
      </c>
      <c r="C55" s="109" t="n">
        <f aca="false">B55/Einfeldträgerlänge</f>
        <v>0.614285714285714</v>
      </c>
      <c r="D55" s="109" t="n">
        <f aca="false">(Einfeldträgerlänge-B55)/Einfeldträgerlänge</f>
        <v>0.385714285714286</v>
      </c>
      <c r="E55" s="110"/>
      <c r="F55" s="111" t="n">
        <f aca="false">(C55*D55/2)*q*Einfeldträgerlänge^2</f>
        <v>95483.280114</v>
      </c>
      <c r="G55" s="109" t="n">
        <f aca="false">IF(B55&gt;x1_,D55*x1_*Einzellastpz1,C55*(Einfeldträgerlänge-x1_)*Einzellastpz1)</f>
        <v>15428.5714285714</v>
      </c>
      <c r="H55" s="108" t="n">
        <f aca="false">IF(B55&gt;x2_,D55*x2_*Einzellastpz2,C55*(Einfeldträgerlänge-x2_)*Einzellastpz2)</f>
        <v>50142.8571428571</v>
      </c>
      <c r="I55" s="112" t="n">
        <f aca="false">SUM(F55:H55)</f>
        <v>161054.708685429</v>
      </c>
      <c r="J55" s="113" t="n">
        <f aca="false">Hilfstabelle!$D$15+J54</f>
        <v>8.6</v>
      </c>
    </row>
    <row r="56" s="64" customFormat="true" ht="12.75" hidden="false" customHeight="false" outlineLevel="0" collapsed="false">
      <c r="A56" s="107" t="n">
        <v>45</v>
      </c>
      <c r="B56" s="108" t="n">
        <f aca="false">Hilfstabelle!$D$15+B55</f>
        <v>8.8</v>
      </c>
      <c r="C56" s="109" t="n">
        <f aca="false">B56/Einfeldträgerlänge</f>
        <v>0.628571428571429</v>
      </c>
      <c r="D56" s="109" t="n">
        <f aca="false">(Einfeldträgerlänge-B56)/Einfeldträgerlänge</f>
        <v>0.371428571428571</v>
      </c>
      <c r="E56" s="110"/>
      <c r="F56" s="111" t="n">
        <f aca="false">(C56*D56/2)*q*Einfeldträgerlänge^2</f>
        <v>94085.161456</v>
      </c>
      <c r="G56" s="109" t="n">
        <f aca="false">IF(B56&gt;x1_,D56*x1_*Einzellastpz1,C56*(Einfeldträgerlänge-x1_)*Einzellastpz1)</f>
        <v>14857.1428571429</v>
      </c>
      <c r="H56" s="108" t="n">
        <f aca="false">IF(B56&gt;x2_,D56*x2_*Einzellastpz2,C56*(Einfeldträgerlänge-x2_)*Einzellastpz2)</f>
        <v>48285.7142857143</v>
      </c>
      <c r="I56" s="112" t="n">
        <f aca="false">SUM(F56:H56)</f>
        <v>157228.018598857</v>
      </c>
      <c r="J56" s="113" t="n">
        <f aca="false">Hilfstabelle!$D$15+J55</f>
        <v>8.8</v>
      </c>
    </row>
    <row r="57" s="64" customFormat="true" ht="12.75" hidden="false" customHeight="false" outlineLevel="0" collapsed="false">
      <c r="A57" s="107" t="n">
        <v>46</v>
      </c>
      <c r="B57" s="108" t="n">
        <f aca="false">Hilfstabelle!$D$15+B56</f>
        <v>9</v>
      </c>
      <c r="C57" s="109" t="n">
        <f aca="false">B57/Einfeldträgerlänge</f>
        <v>0.642857142857143</v>
      </c>
      <c r="D57" s="109" t="n">
        <f aca="false">(Einfeldträgerlänge-B57)/Einfeldträgerlänge</f>
        <v>0.357142857142857</v>
      </c>
      <c r="E57" s="110"/>
      <c r="F57" s="111" t="n">
        <f aca="false">(C57*D57/2)*q*Einfeldträgerlänge^2</f>
        <v>92522.55825</v>
      </c>
      <c r="G57" s="109" t="n">
        <f aca="false">IF(B57&gt;x1_,D57*x1_*Einzellastpz1,C57*(Einfeldträgerlänge-x1_)*Einzellastpz1)</f>
        <v>14285.7142857143</v>
      </c>
      <c r="H57" s="108" t="n">
        <f aca="false">IF(B57&gt;x2_,D57*x2_*Einzellastpz2,C57*(Einfeldträgerlänge-x2_)*Einzellastpz2)</f>
        <v>46428.5714285714</v>
      </c>
      <c r="I57" s="112" t="n">
        <f aca="false">SUM(F57:H57)</f>
        <v>153236.843964286</v>
      </c>
      <c r="J57" s="113" t="n">
        <f aca="false">Hilfstabelle!$D$15+J56</f>
        <v>9</v>
      </c>
    </row>
    <row r="58" s="64" customFormat="true" ht="12.75" hidden="false" customHeight="false" outlineLevel="0" collapsed="false">
      <c r="A58" s="107" t="n">
        <v>47</v>
      </c>
      <c r="B58" s="108" t="n">
        <f aca="false">Hilfstabelle!$D$15+B57</f>
        <v>9.2</v>
      </c>
      <c r="C58" s="109" t="n">
        <f aca="false">B58/Einfeldträgerlänge</f>
        <v>0.657142857142857</v>
      </c>
      <c r="D58" s="109" t="n">
        <f aca="false">(Einfeldträgerlänge-B58)/Einfeldträgerlänge</f>
        <v>0.342857142857143</v>
      </c>
      <c r="E58" s="110"/>
      <c r="F58" s="111" t="n">
        <f aca="false">(C58*D58/2)*q*Einfeldträgerlänge^2</f>
        <v>90795.470496</v>
      </c>
      <c r="G58" s="109" t="n">
        <f aca="false">IF(B58&gt;x1_,D58*x1_*Einzellastpz1,C58*(Einfeldträgerlänge-x1_)*Einzellastpz1)</f>
        <v>13714.2857142857</v>
      </c>
      <c r="H58" s="108" t="n">
        <f aca="false">IF(B58&gt;x2_,D58*x2_*Einzellastpz2,C58*(Einfeldträgerlänge-x2_)*Einzellastpz2)</f>
        <v>44571.4285714286</v>
      </c>
      <c r="I58" s="112" t="n">
        <f aca="false">SUM(F58:H58)</f>
        <v>149081.184781714</v>
      </c>
      <c r="J58" s="113" t="n">
        <f aca="false">Hilfstabelle!$D$15+J57</f>
        <v>9.2</v>
      </c>
    </row>
    <row r="59" s="64" customFormat="true" ht="12.75" hidden="false" customHeight="false" outlineLevel="0" collapsed="false">
      <c r="A59" s="107" t="n">
        <v>48</v>
      </c>
      <c r="B59" s="108" t="n">
        <f aca="false">Hilfstabelle!$D$15+B58</f>
        <v>9.4</v>
      </c>
      <c r="C59" s="109" t="n">
        <f aca="false">B59/Einfeldträgerlänge</f>
        <v>0.671428571428571</v>
      </c>
      <c r="D59" s="109" t="n">
        <f aca="false">(Einfeldträgerlänge-B59)/Einfeldträgerlänge</f>
        <v>0.328571428571429</v>
      </c>
      <c r="E59" s="110"/>
      <c r="F59" s="111" t="n">
        <f aca="false">(C59*D59/2)*q*Einfeldträgerlänge^2</f>
        <v>88903.898194</v>
      </c>
      <c r="G59" s="109" t="n">
        <f aca="false">IF(B59&gt;x1_,D59*x1_*Einzellastpz1,C59*(Einfeldträgerlänge-x1_)*Einzellastpz1)</f>
        <v>13142.8571428571</v>
      </c>
      <c r="H59" s="108" t="n">
        <f aca="false">IF(B59&gt;x2_,D59*x2_*Einzellastpz2,C59*(Einfeldträgerlänge-x2_)*Einzellastpz2)</f>
        <v>42714.2857142857</v>
      </c>
      <c r="I59" s="112" t="n">
        <f aca="false">SUM(F59:H59)</f>
        <v>144761.041051143</v>
      </c>
      <c r="J59" s="113" t="n">
        <f aca="false">Hilfstabelle!$D$15+J58</f>
        <v>9.4</v>
      </c>
    </row>
    <row r="60" s="64" customFormat="true" ht="12.75" hidden="false" customHeight="false" outlineLevel="0" collapsed="false">
      <c r="A60" s="107" t="n">
        <v>49</v>
      </c>
      <c r="B60" s="108" t="n">
        <f aca="false">Hilfstabelle!$D$15+B59</f>
        <v>9.6</v>
      </c>
      <c r="C60" s="109" t="n">
        <f aca="false">B60/Einfeldträgerlänge</f>
        <v>0.685714285714286</v>
      </c>
      <c r="D60" s="109" t="n">
        <f aca="false">(Einfeldträgerlänge-B60)/Einfeldträgerlänge</f>
        <v>0.314285714285714</v>
      </c>
      <c r="E60" s="110"/>
      <c r="F60" s="111" t="n">
        <f aca="false">(C60*D60/2)*q*Einfeldträgerlänge^2</f>
        <v>86847.841344</v>
      </c>
      <c r="G60" s="109" t="n">
        <f aca="false">IF(B60&gt;x1_,D60*x1_*Einzellastpz1,C60*(Einfeldträgerlänge-x1_)*Einzellastpz1)</f>
        <v>12571.4285714286</v>
      </c>
      <c r="H60" s="108" t="n">
        <f aca="false">IF(B60&gt;x2_,D60*x2_*Einzellastpz2,C60*(Einfeldträgerlänge-x2_)*Einzellastpz2)</f>
        <v>40857.1428571429</v>
      </c>
      <c r="I60" s="112" t="n">
        <f aca="false">SUM(F60:H60)</f>
        <v>140276.412772572</v>
      </c>
      <c r="J60" s="113" t="n">
        <f aca="false">Hilfstabelle!$D$15+J59</f>
        <v>9.6</v>
      </c>
    </row>
    <row r="61" s="64" customFormat="true" ht="12.75" hidden="false" customHeight="false" outlineLevel="0" collapsed="false">
      <c r="A61" s="107" t="n">
        <v>50</v>
      </c>
      <c r="B61" s="108" t="n">
        <f aca="false">Hilfstabelle!$D$15+B60</f>
        <v>9.8</v>
      </c>
      <c r="C61" s="109" t="n">
        <f aca="false">B61/Einfeldträgerlänge</f>
        <v>0.7</v>
      </c>
      <c r="D61" s="109" t="n">
        <f aca="false">(Einfeldträgerlänge-B61)/Einfeldträgerlänge</f>
        <v>0.3</v>
      </c>
      <c r="E61" s="110"/>
      <c r="F61" s="111" t="n">
        <f aca="false">(C61*D61/2)*q*Einfeldträgerlänge^2</f>
        <v>84627.299946</v>
      </c>
      <c r="G61" s="109" t="n">
        <f aca="false">IF(B61&gt;x1_,D61*x1_*Einzellastpz1,C61*(Einfeldträgerlänge-x1_)*Einzellastpz1)</f>
        <v>12000</v>
      </c>
      <c r="H61" s="108" t="n">
        <f aca="false">IF(B61&gt;x2_,D61*x2_*Einzellastpz2,C61*(Einfeldträgerlänge-x2_)*Einzellastpz2)</f>
        <v>39000</v>
      </c>
      <c r="I61" s="112" t="n">
        <f aca="false">SUM(F61:H61)</f>
        <v>135627.299946</v>
      </c>
      <c r="J61" s="113" t="n">
        <f aca="false">Hilfstabelle!$D$15+J60</f>
        <v>9.8</v>
      </c>
    </row>
    <row r="62" s="64" customFormat="true" ht="12.75" hidden="false" customHeight="false" outlineLevel="0" collapsed="false">
      <c r="A62" s="107" t="n">
        <v>51</v>
      </c>
      <c r="B62" s="108" t="n">
        <f aca="false">Hilfstabelle!$D$15+B61</f>
        <v>10</v>
      </c>
      <c r="C62" s="109" t="n">
        <f aca="false">B62/Einfeldträgerlänge</f>
        <v>0.714285714285714</v>
      </c>
      <c r="D62" s="109" t="n">
        <f aca="false">(Einfeldträgerlänge-B62)/Einfeldträgerlänge</f>
        <v>0.285714285714286</v>
      </c>
      <c r="E62" s="110"/>
      <c r="F62" s="111" t="n">
        <f aca="false">(C62*D62/2)*q*Einfeldträgerlänge^2</f>
        <v>82242.2740000001</v>
      </c>
      <c r="G62" s="109" t="n">
        <f aca="false">IF(B62&gt;x1_,D62*x1_*Einzellastpz1,C62*(Einfeldträgerlänge-x1_)*Einzellastpz1)</f>
        <v>11428.5714285714</v>
      </c>
      <c r="H62" s="108" t="n">
        <f aca="false">IF(B62&gt;x2_,D62*x2_*Einzellastpz2,C62*(Einfeldträgerlänge-x2_)*Einzellastpz2)</f>
        <v>37142.8571428572</v>
      </c>
      <c r="I62" s="112" t="n">
        <f aca="false">SUM(F62:H62)</f>
        <v>130813.702571429</v>
      </c>
      <c r="J62" s="113" t="n">
        <f aca="false">Hilfstabelle!$D$15+J61</f>
        <v>10</v>
      </c>
    </row>
    <row r="63" s="64" customFormat="true" ht="12.75" hidden="false" customHeight="false" outlineLevel="0" collapsed="false">
      <c r="A63" s="107" t="n">
        <v>52</v>
      </c>
      <c r="B63" s="108" t="n">
        <f aca="false">Hilfstabelle!$D$15+B62</f>
        <v>10.2</v>
      </c>
      <c r="C63" s="109" t="n">
        <f aca="false">B63/Einfeldträgerlänge</f>
        <v>0.728571428571428</v>
      </c>
      <c r="D63" s="109" t="n">
        <f aca="false">(Einfeldträgerlänge-B63)/Einfeldträgerlänge</f>
        <v>0.271428571428572</v>
      </c>
      <c r="E63" s="110"/>
      <c r="F63" s="111" t="n">
        <f aca="false">(C63*D63/2)*q*Einfeldträgerlänge^2</f>
        <v>79692.7635060001</v>
      </c>
      <c r="G63" s="109" t="n">
        <f aca="false">IF(B63&gt;x1_,D63*x1_*Einzellastpz1,C63*(Einfeldträgerlänge-x1_)*Einzellastpz1)</f>
        <v>10857.1428571429</v>
      </c>
      <c r="H63" s="108" t="n">
        <f aca="false">IF(B63&gt;x2_,D63*x2_*Einzellastpz2,C63*(Einfeldträgerlänge-x2_)*Einzellastpz2)</f>
        <v>35285.7142857143</v>
      </c>
      <c r="I63" s="112" t="n">
        <f aca="false">SUM(F63:H63)</f>
        <v>125835.620648857</v>
      </c>
      <c r="J63" s="113" t="n">
        <f aca="false">Hilfstabelle!$D$15+J62</f>
        <v>10.2</v>
      </c>
    </row>
    <row r="64" s="64" customFormat="true" ht="12.75" hidden="false" customHeight="false" outlineLevel="0" collapsed="false">
      <c r="A64" s="107" t="n">
        <v>53</v>
      </c>
      <c r="B64" s="108" t="n">
        <f aca="false">Hilfstabelle!$D$15+B63</f>
        <v>10.4</v>
      </c>
      <c r="C64" s="109" t="n">
        <f aca="false">B64/Einfeldträgerlänge</f>
        <v>0.742857142857143</v>
      </c>
      <c r="D64" s="109" t="n">
        <f aca="false">(Einfeldträgerlänge-B64)/Einfeldträgerlänge</f>
        <v>0.257142857142857</v>
      </c>
      <c r="E64" s="110"/>
      <c r="F64" s="111" t="n">
        <f aca="false">(C64*D64/2)*q*Einfeldträgerlänge^2</f>
        <v>76978.7684640001</v>
      </c>
      <c r="G64" s="109" t="n">
        <f aca="false">IF(B64&gt;x1_,D64*x1_*Einzellastpz1,C64*(Einfeldträgerlänge-x1_)*Einzellastpz1)</f>
        <v>10285.7142857143</v>
      </c>
      <c r="H64" s="108" t="n">
        <f aca="false">IF(B64&gt;x2_,D64*x2_*Einzellastpz2,C64*(Einfeldträgerlänge-x2_)*Einzellastpz2)</f>
        <v>33428.5714285715</v>
      </c>
      <c r="I64" s="112" t="n">
        <f aca="false">SUM(F64:H64)</f>
        <v>120693.054178286</v>
      </c>
      <c r="J64" s="113" t="n">
        <f aca="false">Hilfstabelle!$D$15+J63</f>
        <v>10.4</v>
      </c>
    </row>
    <row r="65" s="64" customFormat="true" ht="12.75" hidden="false" customHeight="false" outlineLevel="0" collapsed="false">
      <c r="A65" s="107" t="n">
        <v>54</v>
      </c>
      <c r="B65" s="108" t="n">
        <f aca="false">Hilfstabelle!$D$15+B64</f>
        <v>10.6</v>
      </c>
      <c r="C65" s="109" t="n">
        <f aca="false">B65/Einfeldträgerlänge</f>
        <v>0.757142857142857</v>
      </c>
      <c r="D65" s="109" t="n">
        <f aca="false">(Einfeldträgerlänge-B65)/Einfeldträgerlänge</f>
        <v>0.242857142857143</v>
      </c>
      <c r="E65" s="110"/>
      <c r="F65" s="111" t="n">
        <f aca="false">(C65*D65/2)*q*Einfeldträgerlänge^2</f>
        <v>74100.2888740001</v>
      </c>
      <c r="G65" s="109" t="n">
        <f aca="false">IF(B65&gt;x1_,D65*x1_*Einzellastpz1,C65*(Einfeldträgerlänge-x1_)*Einzellastpz1)</f>
        <v>9714.28571428573</v>
      </c>
      <c r="H65" s="108" t="n">
        <f aca="false">IF(B65&gt;x2_,D65*x2_*Einzellastpz2,C65*(Einfeldträgerlänge-x2_)*Einzellastpz2)</f>
        <v>31571.4285714286</v>
      </c>
      <c r="I65" s="112" t="n">
        <f aca="false">SUM(F65:H65)</f>
        <v>115386.003159714</v>
      </c>
      <c r="J65" s="113" t="n">
        <f aca="false">Hilfstabelle!$D$15+J64</f>
        <v>10.6</v>
      </c>
    </row>
    <row r="66" s="64" customFormat="true" ht="12.75" hidden="false" customHeight="false" outlineLevel="0" collapsed="false">
      <c r="A66" s="107" t="n">
        <v>55</v>
      </c>
      <c r="B66" s="108" t="n">
        <f aca="false">Hilfstabelle!$D$15+B65</f>
        <v>10.8</v>
      </c>
      <c r="C66" s="109" t="n">
        <f aca="false">B66/Einfeldträgerlänge</f>
        <v>0.771428571428571</v>
      </c>
      <c r="D66" s="109" t="n">
        <f aca="false">(Einfeldträgerlänge-B66)/Einfeldträgerlänge</f>
        <v>0.228571428571429</v>
      </c>
      <c r="E66" s="110"/>
      <c r="F66" s="111" t="n">
        <f aca="false">(C66*D66/2)*q*Einfeldträgerlänge^2</f>
        <v>71057.3247360001</v>
      </c>
      <c r="G66" s="109" t="n">
        <f aca="false">IF(B66&gt;x1_,D66*x1_*Einzellastpz1,C66*(Einfeldträgerlänge-x1_)*Einzellastpz1)</f>
        <v>9142.85714285716</v>
      </c>
      <c r="H66" s="108" t="n">
        <f aca="false">IF(B66&gt;x2_,D66*x2_*Einzellastpz2,C66*(Einfeldträgerlänge-x2_)*Einzellastpz2)</f>
        <v>29714.2857142858</v>
      </c>
      <c r="I66" s="112" t="n">
        <f aca="false">SUM(F66:H66)</f>
        <v>109914.467593143</v>
      </c>
      <c r="J66" s="113" t="n">
        <f aca="false">Hilfstabelle!$D$15+J65</f>
        <v>10.8</v>
      </c>
    </row>
    <row r="67" s="64" customFormat="true" ht="12.75" hidden="false" customHeight="false" outlineLevel="0" collapsed="false">
      <c r="A67" s="107" t="n">
        <v>56</v>
      </c>
      <c r="B67" s="108" t="n">
        <f aca="false">Hilfstabelle!$D$15+B66</f>
        <v>11</v>
      </c>
      <c r="C67" s="109" t="n">
        <f aca="false">B67/Einfeldträgerlänge</f>
        <v>0.785714285714285</v>
      </c>
      <c r="D67" s="109" t="n">
        <f aca="false">(Einfeldträgerlänge-B67)/Einfeldträgerlänge</f>
        <v>0.214285714285715</v>
      </c>
      <c r="E67" s="110"/>
      <c r="F67" s="111" t="n">
        <f aca="false">(C67*D67/2)*q*Einfeldträgerlänge^2</f>
        <v>67849.8760500001</v>
      </c>
      <c r="G67" s="109" t="n">
        <f aca="false">IF(B67&gt;x1_,D67*x1_*Einzellastpz1,C67*(Einfeldträgerlänge-x1_)*Einzellastpz1)</f>
        <v>8571.42857142859</v>
      </c>
      <c r="H67" s="108" t="n">
        <f aca="false">IF(B67&gt;x2_,D67*x2_*Einzellastpz2,C67*(Einfeldträgerlänge-x2_)*Einzellastpz2)</f>
        <v>27857.1428571429</v>
      </c>
      <c r="I67" s="112" t="n">
        <f aca="false">SUM(F67:H67)</f>
        <v>104278.447478572</v>
      </c>
      <c r="J67" s="113" t="n">
        <f aca="false">Hilfstabelle!$D$15+J66</f>
        <v>11</v>
      </c>
    </row>
    <row r="68" s="64" customFormat="true" ht="12.75" hidden="false" customHeight="false" outlineLevel="0" collapsed="false">
      <c r="A68" s="107" t="n">
        <v>57</v>
      </c>
      <c r="B68" s="108" t="n">
        <f aca="false">Hilfstabelle!$D$15+B67</f>
        <v>11.2</v>
      </c>
      <c r="C68" s="109" t="n">
        <f aca="false">B68/Einfeldträgerlänge</f>
        <v>0.8</v>
      </c>
      <c r="D68" s="109" t="n">
        <f aca="false">(Einfeldträgerlänge-B68)/Einfeldträgerlänge</f>
        <v>0.200000000000001</v>
      </c>
      <c r="E68" s="110"/>
      <c r="F68" s="111" t="n">
        <f aca="false">(C68*D68/2)*q*Einfeldträgerlänge^2</f>
        <v>64477.9428160001</v>
      </c>
      <c r="G68" s="109" t="n">
        <f aca="false">IF(B68&gt;x1_,D68*x1_*Einzellastpz1,C68*(Einfeldträgerlänge-x1_)*Einzellastpz1)</f>
        <v>8000.00000000002</v>
      </c>
      <c r="H68" s="108" t="n">
        <f aca="false">IF(B68&gt;x2_,D68*x2_*Einzellastpz2,C68*(Einfeldträgerlänge-x2_)*Einzellastpz2)</f>
        <v>26000.0000000001</v>
      </c>
      <c r="I68" s="112" t="n">
        <f aca="false">SUM(F68:H68)</f>
        <v>98477.9428160002</v>
      </c>
      <c r="J68" s="113" t="n">
        <f aca="false">Hilfstabelle!$D$15+J67</f>
        <v>11.2</v>
      </c>
    </row>
    <row r="69" s="64" customFormat="true" ht="12.75" hidden="false" customHeight="false" outlineLevel="0" collapsed="false">
      <c r="A69" s="107" t="n">
        <v>58</v>
      </c>
      <c r="B69" s="108" t="n">
        <f aca="false">Hilfstabelle!$D$15+B68</f>
        <v>11.4</v>
      </c>
      <c r="C69" s="109" t="n">
        <f aca="false">B69/Einfeldträgerlänge</f>
        <v>0.814285714285714</v>
      </c>
      <c r="D69" s="109" t="n">
        <f aca="false">(Einfeldträgerlänge-B69)/Einfeldträgerlänge</f>
        <v>0.185714285714286</v>
      </c>
      <c r="E69" s="110"/>
      <c r="F69" s="111" t="n">
        <f aca="false">(C69*D69/2)*q*Einfeldträgerlänge^2</f>
        <v>60941.5250340002</v>
      </c>
      <c r="G69" s="109" t="n">
        <f aca="false">IF(B69&gt;x1_,D69*x1_*Einzellastpz1,C69*(Einfeldträgerlänge-x1_)*Einzellastpz1)</f>
        <v>7428.57142857145</v>
      </c>
      <c r="H69" s="108" t="n">
        <f aca="false">IF(B69&gt;x2_,D69*x2_*Einzellastpz2,C69*(Einfeldträgerlänge-x2_)*Einzellastpz2)</f>
        <v>24142.8571428572</v>
      </c>
      <c r="I69" s="112" t="n">
        <f aca="false">SUM(F69:H69)</f>
        <v>92512.9536054288</v>
      </c>
      <c r="J69" s="113" t="n">
        <f aca="false">Hilfstabelle!$D$15+J68</f>
        <v>11.4</v>
      </c>
    </row>
    <row r="70" s="64" customFormat="true" ht="12.75" hidden="false" customHeight="false" outlineLevel="0" collapsed="false">
      <c r="A70" s="107" t="n">
        <v>59</v>
      </c>
      <c r="B70" s="108" t="n">
        <f aca="false">Hilfstabelle!$D$15+B69</f>
        <v>11.6</v>
      </c>
      <c r="C70" s="109" t="n">
        <f aca="false">B70/Einfeldträgerlänge</f>
        <v>0.828571428571428</v>
      </c>
      <c r="D70" s="109" t="n">
        <f aca="false">(Einfeldträgerlänge-B70)/Einfeldträgerlänge</f>
        <v>0.171428571428572</v>
      </c>
      <c r="E70" s="110"/>
      <c r="F70" s="111" t="n">
        <f aca="false">(C70*D70/2)*q*Einfeldträgerlänge^2</f>
        <v>57240.6227040002</v>
      </c>
      <c r="G70" s="109" t="n">
        <f aca="false">IF(B70&gt;x1_,D70*x1_*Einzellastpz1,C70*(Einfeldträgerlänge-x1_)*Einzellastpz1)</f>
        <v>6857.14285714288</v>
      </c>
      <c r="H70" s="108" t="n">
        <f aca="false">IF(B70&gt;x2_,D70*x2_*Einzellastpz2,C70*(Einfeldträgerlänge-x2_)*Einzellastpz2)</f>
        <v>22285.7142857144</v>
      </c>
      <c r="I70" s="112" t="n">
        <f aca="false">SUM(F70:H70)</f>
        <v>86383.4798468574</v>
      </c>
      <c r="J70" s="113" t="n">
        <f aca="false">Hilfstabelle!$D$15+J69</f>
        <v>11.6</v>
      </c>
    </row>
    <row r="71" s="64" customFormat="true" ht="12.75" hidden="false" customHeight="false" outlineLevel="0" collapsed="false">
      <c r="A71" s="107" t="n">
        <v>60</v>
      </c>
      <c r="B71" s="108" t="n">
        <f aca="false">Hilfstabelle!$D$15+B70</f>
        <v>11.8</v>
      </c>
      <c r="C71" s="109" t="n">
        <f aca="false">B71/Einfeldträgerlänge</f>
        <v>0.842857142857142</v>
      </c>
      <c r="D71" s="109" t="n">
        <f aca="false">(Einfeldträgerlänge-B71)/Einfeldträgerlänge</f>
        <v>0.157142857142858</v>
      </c>
      <c r="E71" s="110"/>
      <c r="F71" s="111" t="n">
        <f aca="false">(C71*D71/2)*q*Einfeldträgerlänge^2</f>
        <v>53375.2358260002</v>
      </c>
      <c r="G71" s="109" t="n">
        <f aca="false">IF(B71&gt;x1_,D71*x1_*Einzellastpz1,C71*(Einfeldträgerlänge-x1_)*Einzellastpz1)</f>
        <v>6285.71428571431</v>
      </c>
      <c r="H71" s="108" t="n">
        <f aca="false">IF(B71&gt;x2_,D71*x2_*Einzellastpz2,C71*(Einfeldträgerlänge-x2_)*Einzellastpz2)</f>
        <v>20428.5714285715</v>
      </c>
      <c r="I71" s="112" t="n">
        <f aca="false">SUM(F71:H71)</f>
        <v>80089.5215402861</v>
      </c>
      <c r="J71" s="113" t="n">
        <f aca="false">Hilfstabelle!$D$15+J70</f>
        <v>11.8</v>
      </c>
    </row>
    <row r="72" s="64" customFormat="true" ht="12.75" hidden="false" customHeight="false" outlineLevel="0" collapsed="false">
      <c r="A72" s="107" t="n">
        <v>61</v>
      </c>
      <c r="B72" s="108" t="n">
        <f aca="false">Hilfstabelle!$D$15+B71</f>
        <v>12</v>
      </c>
      <c r="C72" s="109" t="n">
        <f aca="false">B72/Einfeldträgerlänge</f>
        <v>0.857142857142856</v>
      </c>
      <c r="D72" s="109" t="n">
        <f aca="false">(Einfeldträgerlänge-B72)/Einfeldträgerlänge</f>
        <v>0.142857142857144</v>
      </c>
      <c r="E72" s="110"/>
      <c r="F72" s="111" t="n">
        <f aca="false">(C72*D72/2)*q*Einfeldträgerlänge^2</f>
        <v>49345.3644000002</v>
      </c>
      <c r="G72" s="109" t="n">
        <f aca="false">IF(B72&gt;x1_,D72*x1_*Einzellastpz1,C72*(Einfeldträgerlänge-x1_)*Einzellastpz1)</f>
        <v>5714.28571428574</v>
      </c>
      <c r="H72" s="108" t="n">
        <f aca="false">IF(B72&gt;x2_,D72*x2_*Einzellastpz2,C72*(Einfeldträgerlänge-x2_)*Einzellastpz2)</f>
        <v>18571.4285714287</v>
      </c>
      <c r="I72" s="112" t="n">
        <f aca="false">SUM(F72:H72)</f>
        <v>73631.0786857147</v>
      </c>
      <c r="J72" s="113" t="n">
        <f aca="false">Hilfstabelle!$D$15+J71</f>
        <v>12</v>
      </c>
    </row>
    <row r="73" s="64" customFormat="true" ht="12.75" hidden="false" customHeight="false" outlineLevel="0" collapsed="false">
      <c r="A73" s="107" t="n">
        <v>62</v>
      </c>
      <c r="B73" s="108" t="n">
        <f aca="false">Hilfstabelle!$D$15+B72</f>
        <v>12.2</v>
      </c>
      <c r="C73" s="109" t="n">
        <f aca="false">B73/Einfeldträgerlänge</f>
        <v>0.871428571428571</v>
      </c>
      <c r="D73" s="109" t="n">
        <f aca="false">(Einfeldträgerlänge-B73)/Einfeldträgerlänge</f>
        <v>0.128571428571429</v>
      </c>
      <c r="E73" s="110"/>
      <c r="F73" s="111" t="n">
        <f aca="false">(C73*D73/2)*q*Einfeldträgerlänge^2</f>
        <v>45151.0084260003</v>
      </c>
      <c r="G73" s="109" t="n">
        <f aca="false">IF(B73&gt;x1_,D73*x1_*Einzellastpz1,C73*(Einfeldträgerlänge-x1_)*Einzellastpz1)</f>
        <v>5142.85714285718</v>
      </c>
      <c r="H73" s="108" t="n">
        <f aca="false">IF(B73&gt;x2_,D73*x2_*Einzellastpz2,C73*(Einfeldträgerlänge-x2_)*Einzellastpz2)</f>
        <v>16714.2857142858</v>
      </c>
      <c r="I73" s="112" t="n">
        <f aca="false">SUM(F73:H73)</f>
        <v>67008.1512831433</v>
      </c>
      <c r="J73" s="113" t="n">
        <f aca="false">Hilfstabelle!$D$15+J72</f>
        <v>12.2</v>
      </c>
    </row>
    <row r="74" s="64" customFormat="true" ht="12.75" hidden="false" customHeight="false" outlineLevel="0" collapsed="false">
      <c r="A74" s="107" t="n">
        <v>63</v>
      </c>
      <c r="B74" s="108" t="n">
        <f aca="false">Hilfstabelle!$D$15+B73</f>
        <v>12.4</v>
      </c>
      <c r="C74" s="109" t="n">
        <f aca="false">B74/Einfeldträgerlänge</f>
        <v>0.885714285714285</v>
      </c>
      <c r="D74" s="109" t="n">
        <f aca="false">(Einfeldträgerlänge-B74)/Einfeldträgerlänge</f>
        <v>0.114285714285715</v>
      </c>
      <c r="E74" s="110"/>
      <c r="F74" s="111" t="n">
        <f aca="false">(C74*D74/2)*q*Einfeldträgerlänge^2</f>
        <v>40792.1679040003</v>
      </c>
      <c r="G74" s="109" t="n">
        <f aca="false">IF(B74&gt;x1_,D74*x1_*Einzellastpz1,C74*(Einfeldträgerlänge-x1_)*Einzellastpz1)</f>
        <v>4571.42857142861</v>
      </c>
      <c r="H74" s="108" t="n">
        <f aca="false">IF(B74&gt;x2_,D74*x2_*Einzellastpz2,C74*(Einfeldträgerlänge-x2_)*Einzellastpz2)</f>
        <v>14857.142857143</v>
      </c>
      <c r="I74" s="112" t="n">
        <f aca="false">SUM(F74:H74)</f>
        <v>60220.7393325718</v>
      </c>
      <c r="J74" s="113" t="n">
        <f aca="false">Hilfstabelle!$D$15+J73</f>
        <v>12.4</v>
      </c>
    </row>
    <row r="75" s="64" customFormat="true" ht="12.75" hidden="false" customHeight="false" outlineLevel="0" collapsed="false">
      <c r="A75" s="107" t="n">
        <v>64</v>
      </c>
      <c r="B75" s="108" t="n">
        <f aca="false">Hilfstabelle!$D$15+B74</f>
        <v>12.6</v>
      </c>
      <c r="C75" s="109" t="n">
        <f aca="false">B75/Einfeldträgerlänge</f>
        <v>0.899999999999999</v>
      </c>
      <c r="D75" s="109" t="n">
        <f aca="false">(Einfeldträgerlänge-B75)/Einfeldträgerlänge</f>
        <v>0.100000000000001</v>
      </c>
      <c r="E75" s="110"/>
      <c r="F75" s="111" t="n">
        <f aca="false">(C75*D75/2)*q*Einfeldträgerlänge^2</f>
        <v>36268.8428340003</v>
      </c>
      <c r="G75" s="109" t="n">
        <f aca="false">IF(B75&gt;x1_,D75*x1_*Einzellastpz1,C75*(Einfeldträgerlänge-x1_)*Einzellastpz1)</f>
        <v>4000.00000000004</v>
      </c>
      <c r="H75" s="108" t="n">
        <f aca="false">IF(B75&gt;x2_,D75*x2_*Einzellastpz2,C75*(Einfeldträgerlänge-x2_)*Einzellastpz2)</f>
        <v>13000.0000000001</v>
      </c>
      <c r="I75" s="112" t="n">
        <f aca="false">SUM(F75:H75)</f>
        <v>53268.8428340004</v>
      </c>
      <c r="J75" s="113" t="n">
        <f aca="false">Hilfstabelle!$D$15+J74</f>
        <v>12.6</v>
      </c>
    </row>
    <row r="76" s="64" customFormat="true" ht="12.75" hidden="false" customHeight="false" outlineLevel="0" collapsed="false">
      <c r="A76" s="107" t="n">
        <v>65</v>
      </c>
      <c r="B76" s="108" t="n">
        <f aca="false">Hilfstabelle!$D$15+B75</f>
        <v>12.8</v>
      </c>
      <c r="C76" s="109" t="n">
        <f aca="false">B76/Einfeldträgerlänge</f>
        <v>0.914285714285713</v>
      </c>
      <c r="D76" s="109" t="n">
        <f aca="false">(Einfeldträgerlänge-B76)/Einfeldträgerlänge</f>
        <v>0.0857142857142867</v>
      </c>
      <c r="E76" s="110"/>
      <c r="F76" s="111" t="n">
        <f aca="false">(C76*D76/2)*q*Einfeldträgerlänge^2</f>
        <v>31581.0332160003</v>
      </c>
      <c r="G76" s="109" t="n">
        <f aca="false">IF(B76&gt;x1_,D76*x1_*Einzellastpz1,C76*(Einfeldträgerlänge-x1_)*Einzellastpz1)</f>
        <v>3428.57142857147</v>
      </c>
      <c r="H76" s="108" t="n">
        <f aca="false">IF(B76&gt;x2_,D76*x2_*Einzellastpz2,C76*(Einfeldträgerlänge-x2_)*Einzellastpz2)</f>
        <v>11142.8571428573</v>
      </c>
      <c r="I76" s="112" t="n">
        <f aca="false">SUM(F76:H76)</f>
        <v>46152.4617874291</v>
      </c>
      <c r="J76" s="113" t="n">
        <f aca="false">Hilfstabelle!$D$15+J75</f>
        <v>12.8</v>
      </c>
    </row>
    <row r="77" s="64" customFormat="true" ht="12.75" hidden="false" customHeight="false" outlineLevel="0" collapsed="false">
      <c r="A77" s="107" t="n">
        <v>66</v>
      </c>
      <c r="B77" s="108" t="n">
        <f aca="false">Hilfstabelle!$D$15+B76</f>
        <v>13</v>
      </c>
      <c r="C77" s="109" t="n">
        <f aca="false">B77/Einfeldträgerlänge</f>
        <v>0.928571428571428</v>
      </c>
      <c r="D77" s="109" t="n">
        <f aca="false">(Einfeldträgerlänge-B77)/Einfeldträgerlänge</f>
        <v>0.0714285714285724</v>
      </c>
      <c r="E77" s="110"/>
      <c r="F77" s="111" t="n">
        <f aca="false">(C77*D77/2)*q*Einfeldträgerlänge^2</f>
        <v>26728.7390500003</v>
      </c>
      <c r="G77" s="109" t="n">
        <f aca="false">IF(B77&gt;x1_,D77*x1_*Einzellastpz1,C77*(Einfeldträgerlänge-x1_)*Einzellastpz1)</f>
        <v>2857.1428571429</v>
      </c>
      <c r="H77" s="108" t="n">
        <f aca="false">IF(B77&gt;x2_,D77*x2_*Einzellastpz2,C77*(Einfeldträgerlänge-x2_)*Einzellastpz2)</f>
        <v>9285.71428571442</v>
      </c>
      <c r="I77" s="112" t="n">
        <f aca="false">SUM(F77:H77)</f>
        <v>38871.5961928577</v>
      </c>
      <c r="J77" s="113" t="n">
        <f aca="false">Hilfstabelle!$D$15+J76</f>
        <v>13</v>
      </c>
    </row>
    <row r="78" s="64" customFormat="true" ht="12.75" hidden="false" customHeight="false" outlineLevel="0" collapsed="false">
      <c r="A78" s="107" t="n">
        <v>67</v>
      </c>
      <c r="B78" s="108" t="n">
        <f aca="false">Hilfstabelle!$D$15+B77</f>
        <v>13.2</v>
      </c>
      <c r="C78" s="109" t="n">
        <f aca="false">B78/Einfeldträgerlänge</f>
        <v>0.942857142857142</v>
      </c>
      <c r="D78" s="109" t="n">
        <f aca="false">(Einfeldträgerlänge-B78)/Einfeldträgerlänge</f>
        <v>0.0571428571428582</v>
      </c>
      <c r="E78" s="110"/>
      <c r="F78" s="111" t="n">
        <f aca="false">(C78*D78/2)*q*Einfeldträgerlänge^2</f>
        <v>21711.9603360004</v>
      </c>
      <c r="G78" s="109" t="n">
        <f aca="false">IF(B78&gt;x1_,D78*x1_*Einzellastpz1,C78*(Einfeldträgerlänge-x1_)*Einzellastpz1)</f>
        <v>2285.71428571433</v>
      </c>
      <c r="H78" s="108" t="n">
        <f aca="false">IF(B78&gt;x2_,D78*x2_*Einzellastpz2,C78*(Einfeldträgerlänge-x2_)*Einzellastpz2)</f>
        <v>7428.57142857157</v>
      </c>
      <c r="I78" s="112" t="n">
        <f aca="false">SUM(F78:H78)</f>
        <v>31426.2460502863</v>
      </c>
      <c r="J78" s="113" t="n">
        <f aca="false">Hilfstabelle!$D$15+J77</f>
        <v>13.2</v>
      </c>
    </row>
    <row r="79" s="64" customFormat="true" ht="12.75" hidden="false" customHeight="false" outlineLevel="0" collapsed="false">
      <c r="A79" s="107" t="n">
        <v>68</v>
      </c>
      <c r="B79" s="108" t="n">
        <f aca="false">Hilfstabelle!$D$15+B78</f>
        <v>13.4</v>
      </c>
      <c r="C79" s="109" t="n">
        <f aca="false">B79/Einfeldträgerlänge</f>
        <v>0.957142857142856</v>
      </c>
      <c r="D79" s="109" t="n">
        <f aca="false">(Einfeldträgerlänge-B79)/Einfeldträgerlänge</f>
        <v>0.042857142857144</v>
      </c>
      <c r="E79" s="110"/>
      <c r="F79" s="111" t="n">
        <f aca="false">(C79*D79/2)*q*Einfeldträgerlänge^2</f>
        <v>16530.6970740004</v>
      </c>
      <c r="G79" s="109" t="n">
        <f aca="false">IF(B79&gt;x1_,D79*x1_*Einzellastpz1,C79*(Einfeldträgerlänge-x1_)*Einzellastpz1)</f>
        <v>1714.28571428576</v>
      </c>
      <c r="H79" s="108" t="n">
        <f aca="false">IF(B79&gt;x2_,D79*x2_*Einzellastpz2,C79*(Einfeldträgerlänge-x2_)*Einzellastpz2)</f>
        <v>5571.42857142872</v>
      </c>
      <c r="I79" s="112" t="n">
        <f aca="false">SUM(F79:H79)</f>
        <v>23816.4113597149</v>
      </c>
      <c r="J79" s="113" t="n">
        <f aca="false">Hilfstabelle!$D$15+J78</f>
        <v>13.4</v>
      </c>
    </row>
    <row r="80" s="64" customFormat="true" ht="12.75" hidden="false" customHeight="false" outlineLevel="0" collapsed="false">
      <c r="A80" s="107" t="n">
        <v>69</v>
      </c>
      <c r="B80" s="108" t="n">
        <f aca="false">Hilfstabelle!$D$15+B79</f>
        <v>13.6</v>
      </c>
      <c r="C80" s="109" t="n">
        <f aca="false">B80/Einfeldträgerlänge</f>
        <v>0.97142857142857</v>
      </c>
      <c r="D80" s="109" t="n">
        <f aca="false">(Einfeldträgerlänge-B80)/Einfeldträgerlänge</f>
        <v>0.0285714285714297</v>
      </c>
      <c r="E80" s="110"/>
      <c r="F80" s="111" t="n">
        <f aca="false">(C80*D80/2)*q*Einfeldträgerlänge^2</f>
        <v>11184.9492640004</v>
      </c>
      <c r="G80" s="109" t="n">
        <f aca="false">IF(B80&gt;x1_,D80*x1_*Einzellastpz1,C80*(Einfeldträgerlänge-x1_)*Einzellastpz1)</f>
        <v>1142.85714285719</v>
      </c>
      <c r="H80" s="108" t="n">
        <f aca="false">IF(B80&gt;x2_,D80*x2_*Einzellastpz2,C80*(Einfeldträgerlänge-x2_)*Einzellastpz2)</f>
        <v>3714.28571428587</v>
      </c>
      <c r="I80" s="112" t="n">
        <f aca="false">SUM(F80:H80)</f>
        <v>16042.0921211435</v>
      </c>
      <c r="J80" s="113" t="n">
        <f aca="false">Hilfstabelle!$D$15+J79</f>
        <v>13.6</v>
      </c>
    </row>
    <row r="81" s="64" customFormat="true" ht="12.75" hidden="false" customHeight="false" outlineLevel="0" collapsed="false">
      <c r="A81" s="107" t="n">
        <v>70</v>
      </c>
      <c r="B81" s="108" t="n">
        <f aca="false">Hilfstabelle!$D$15+B80</f>
        <v>13.8</v>
      </c>
      <c r="C81" s="109" t="n">
        <f aca="false">B81/Einfeldträgerlänge</f>
        <v>0.985714285714285</v>
      </c>
      <c r="D81" s="109" t="n">
        <f aca="false">(Einfeldträgerlänge-B81)/Einfeldträgerlänge</f>
        <v>0.0142857142857155</v>
      </c>
      <c r="E81" s="110"/>
      <c r="F81" s="111" t="n">
        <f aca="false">(C81*D81/2)*q*Einfeldträgerlänge^2</f>
        <v>5674.71690600048</v>
      </c>
      <c r="G81" s="109" t="n">
        <f aca="false">IF(B81&gt;x1_,D81*x1_*Einzellastpz1,C81*(Einfeldträgerlänge-x1_)*Einzellastpz1)</f>
        <v>571.42857142862</v>
      </c>
      <c r="H81" s="108" t="n">
        <f aca="false">IF(B81&gt;x2_,D81*x2_*Einzellastpz2,C81*(Einfeldträgerlänge-x2_)*Einzellastpz2)</f>
        <v>1857.14285714302</v>
      </c>
      <c r="I81" s="112" t="n">
        <f aca="false">SUM(F81:H81)</f>
        <v>8103.28833457211</v>
      </c>
      <c r="J81" s="113" t="n">
        <f aca="false">Hilfstabelle!$D$15+J80</f>
        <v>13.8</v>
      </c>
    </row>
    <row r="82" customFormat="false" ht="12.75" hidden="false" customHeight="false" outlineLevel="0" collapsed="false">
      <c r="A82" s="114" t="n">
        <v>71</v>
      </c>
      <c r="B82" s="115" t="n">
        <f aca="false">Hilfstabelle!$D$15+B81</f>
        <v>14</v>
      </c>
      <c r="C82" s="116" t="n">
        <f aca="false">B82/Einfeldträgerlänge</f>
        <v>0.999999999999999</v>
      </c>
      <c r="D82" s="116" t="n">
        <f aca="false">(Einfeldträgerlänge-B82)/Einfeldträgerlänge</f>
        <v>0</v>
      </c>
      <c r="E82" s="117"/>
      <c r="F82" s="118" t="n">
        <f aca="false">(C82*D82/2)*q*Einfeldträgerlänge^2</f>
        <v>0</v>
      </c>
      <c r="G82" s="116" t="n">
        <f aca="false">IF(B82&gt;x1_,D82*x1_*Einzellastpz1,C82*(Einfeldträgerlänge-x1_)*Einzellastpz1)</f>
        <v>0</v>
      </c>
      <c r="H82" s="115" t="n">
        <f aca="false">IF(B82&gt;x2_,D82*x2_*Einzellastpz2,C82*(Einfeldträgerlänge-x2_)*Einzellastpz2)</f>
        <v>0</v>
      </c>
      <c r="I82" s="119" t="n">
        <f aca="false">SUM(F82:H82)</f>
        <v>0</v>
      </c>
      <c r="J82" s="120" t="n">
        <f aca="false">Hilfstabelle!$D$15+J81</f>
        <v>14</v>
      </c>
    </row>
    <row r="83" customFormat="false" ht="12.75" hidden="false" customHeight="false" outlineLevel="0" collapsed="false">
      <c r="A83" s="63"/>
    </row>
    <row r="84" s="121" customFormat="true" ht="19.5" hidden="true" customHeight="true" outlineLevel="0" collapsed="false">
      <c r="A84" s="74"/>
      <c r="G84" s="122" t="s">
        <v>68</v>
      </c>
      <c r="H84" s="122"/>
      <c r="I84" s="123" t="n">
        <f aca="false">MAX(Gesamtmoment)</f>
        <v>190292.319469714</v>
      </c>
      <c r="J84" s="123" t="n">
        <f aca="false">VLOOKUP(MAX(Gesamtmoment),Matrix1,2,0)</f>
        <v>6.4</v>
      </c>
    </row>
  </sheetData>
  <sheetProtection sheet="false"/>
  <mergeCells count="3">
    <mergeCell ref="A1:J1"/>
    <mergeCell ref="A8:J8"/>
    <mergeCell ref="G84:H84"/>
  </mergeCells>
  <conditionalFormatting sqref="B5">
    <cfRule type="cellIs" priority="2" operator="greaterThan" aboveAverage="0" equalAverage="0" bottom="0" percent="0" rank="0" text="" dxfId="0">
      <formula>$D$5</formula>
    </cfRule>
    <cfRule type="cellIs" priority="3" operator="greaterThan" aboveAverage="0" equalAverage="0" bottom="0" percent="0" rank="0" text="" dxfId="1">
      <formula>$D$5</formula>
    </cfRule>
  </conditionalFormatting>
  <conditionalFormatting sqref="C5">
    <cfRule type="cellIs" priority="4" operator="greaterThan" aboveAverage="0" equalAverage="0" bottom="0" percent="0" rank="0" text="" dxfId="2">
      <formula>$D$5</formula>
    </cfRule>
  </conditionalFormatting>
  <conditionalFormatting sqref="I12:I82">
    <cfRule type="cellIs" priority="5" operator="equal" aboveAverage="0" equalAverage="0" bottom="0" percent="0" rank="0" text="" dxfId="3">
      <formula>MAX(Gesamtmoment)</formula>
    </cfRule>
  </conditionalFormatting>
  <conditionalFormatting sqref="B12:B82">
    <cfRule type="cellIs" priority="6" operator="equal" aboveAverage="0" equalAverage="0" bottom="0" percent="0" rank="0" text="" dxfId="4">
      <formula>$J$84</formula>
    </cfRule>
  </conditionalFormatting>
  <printOptions headings="false" gridLines="false" gridLinesSet="true" horizontalCentered="true" verticalCentered="false"/>
  <pageMargins left="0.433333333333333" right="0.433333333333333" top="0.866666666666667" bottom="0.709027777777778" header="0.315277777777778" footer="0.315277777777778"/>
  <pageSetup paperSize="9" scale="100" firstPageNumber="0" fitToWidth="1" fitToHeight="2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&amp;LAichholzer Georg
MatrNr.:1331661&amp;C&amp;"Arial,Bold"&amp;12Informatik 1
&amp;11Übungen WS13/14 – Aufgabe 2</oddHeader>
    <oddFooter>&amp;RSeite &amp;P/4</oddFooter>
  </headerFooter>
  <rowBreaks count="1" manualBreakCount="1">
    <brk id="51" man="true" max="16383" min="0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3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124" width="4.13775510204082" collapsed="true"/>
    <col min="2" max="5" hidden="false" style="124" width="11.4183673469388" collapsed="true"/>
    <col min="6" max="6" hidden="false" style="124" width="17.0" collapsed="true"/>
    <col min="7" max="7" hidden="false" style="124" width="11.4183673469388" collapsed="true"/>
    <col min="8" max="8" hidden="false" style="124" width="15.5714285714286" collapsed="true"/>
    <col min="9" max="1025" hidden="false" style="124" width="11.4183673469388" collapsed="true"/>
  </cols>
  <sheetData>
    <row r="1" customFormat="false" ht="15" hidden="false" customHeight="fals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126" customFormat="true" ht="18" hidden="false" customHeight="true" outlineLevel="0" collapsed="false">
      <c r="A2" s="125" t="n">
        <v>1</v>
      </c>
      <c r="B2" s="126" t="s">
        <v>69</v>
      </c>
      <c r="C2"/>
    </row>
    <row r="3" customFormat="false" ht="15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" hidden="false" customHeight="false" outlineLevel="0" collapsed="false">
      <c r="A4" s="0"/>
      <c r="B4" s="0"/>
      <c r="C4" s="127" t="s">
        <v>2</v>
      </c>
      <c r="D4" s="127" t="s">
        <v>70</v>
      </c>
      <c r="E4" s="0"/>
      <c r="F4" s="127" t="s">
        <v>71</v>
      </c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" hidden="false" customHeight="false" outlineLevel="0" collapsed="false">
      <c r="A5" s="0"/>
      <c r="B5" s="0"/>
      <c r="C5" s="128" t="n">
        <v>3.5</v>
      </c>
      <c r="D5" s="129" t="n">
        <v>0.05</v>
      </c>
      <c r="E5" s="62" t="s">
        <v>3</v>
      </c>
      <c r="F5" s="130" t="n">
        <f aca="false">C5/D5</f>
        <v>70</v>
      </c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" hidden="false" customHeight="false" outlineLevel="0" collapsed="false">
      <c r="A6" s="0"/>
      <c r="B6" s="0"/>
      <c r="C6" s="131" t="n">
        <v>7</v>
      </c>
      <c r="D6" s="132" t="n">
        <v>0.1</v>
      </c>
      <c r="E6" s="62" t="s">
        <v>3</v>
      </c>
      <c r="F6" s="133" t="n">
        <f aca="false">C6/D6</f>
        <v>70</v>
      </c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" hidden="false" customHeight="false" outlineLevel="0" collapsed="false">
      <c r="A7" s="0"/>
      <c r="B7" s="0"/>
      <c r="C7" s="131" t="n">
        <v>10.5</v>
      </c>
      <c r="D7" s="132" t="n">
        <v>0.15</v>
      </c>
      <c r="E7" s="62" t="s">
        <v>3</v>
      </c>
      <c r="F7" s="133" t="n">
        <f aca="false">C7/D7</f>
        <v>70</v>
      </c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" hidden="false" customHeight="false" outlineLevel="0" collapsed="false">
      <c r="A8" s="0"/>
      <c r="B8" s="0"/>
      <c r="C8" s="134" t="n">
        <v>14</v>
      </c>
      <c r="D8" s="135" t="n">
        <v>0.2</v>
      </c>
      <c r="E8" s="62" t="s">
        <v>3</v>
      </c>
      <c r="F8" s="136" t="n">
        <f aca="false">C8/D8</f>
        <v>70</v>
      </c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11" s="126" customFormat="true" ht="15.75" hidden="false" customHeight="false" outlineLevel="0" collapsed="false">
      <c r="A11" s="137" t="s">
        <v>72</v>
      </c>
      <c r="B11" s="126" t="s">
        <v>73</v>
      </c>
    </row>
    <row r="12" customFormat="false" ht="15" hidden="false" customHeight="false" outlineLevel="0" collapsed="false">
      <c r="A12" s="0"/>
      <c r="B12" s="0"/>
      <c r="C12" s="0"/>
      <c r="D12" s="0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5" hidden="false" customHeight="false" outlineLevel="0" collapsed="false">
      <c r="A13" s="0"/>
      <c r="B13" s="0"/>
      <c r="C13" s="0"/>
      <c r="D13" s="138" t="s">
        <v>74</v>
      </c>
      <c r="E13" s="0"/>
      <c r="F13" s="0"/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5" hidden="false" customHeight="false" outlineLevel="0" collapsed="false">
      <c r="A14" s="0"/>
      <c r="B14" s="0"/>
      <c r="C14" s="127" t="s">
        <v>2</v>
      </c>
      <c r="D14" s="127" t="s">
        <v>70</v>
      </c>
      <c r="E14" s="0"/>
      <c r="F14" s="0"/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5" hidden="false" customHeight="false" outlineLevel="0" collapsed="false">
      <c r="A15" s="0"/>
      <c r="B15" s="0"/>
      <c r="C15" s="139" t="n">
        <f aca="false">Einfeldträgerlänge</f>
        <v>14</v>
      </c>
      <c r="D15" s="140" t="n">
        <f aca="false">VLOOKUP(C15,C5:D8,2,0)</f>
        <v>0.2</v>
      </c>
      <c r="E15" s="62" t="s">
        <v>3</v>
      </c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8" customFormat="false" ht="18.75" hidden="false" customHeight="false" outlineLevel="0" collapsed="false">
      <c r="A18" s="0"/>
      <c r="B18" s="0"/>
      <c r="C18" s="0"/>
      <c r="D18" s="0"/>
      <c r="E18" s="141" t="s">
        <v>75</v>
      </c>
      <c r="F18" s="142" t="n">
        <f aca="false">MAX(Gesamtmoment)</f>
        <v>190292.319469714</v>
      </c>
      <c r="G18" s="62" t="s">
        <v>67</v>
      </c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9.5" hidden="false" customHeight="false" outlineLevel="0" collapsed="false">
      <c r="A19" s="0"/>
      <c r="B19" s="0"/>
      <c r="C19" s="0"/>
      <c r="D19" s="138" t="s">
        <v>74</v>
      </c>
      <c r="E19" s="143" t="s">
        <v>76</v>
      </c>
      <c r="F19" s="144" t="n">
        <f aca="false">VLOOKUP(MAX(Gesamtmoment),Matrix1,2,0)</f>
        <v>6.4</v>
      </c>
      <c r="G19" s="62" t="s">
        <v>3</v>
      </c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" hidden="false" customHeight="false" outlineLevel="0" collapsed="false">
      <c r="A20" s="0"/>
      <c r="B20" s="0"/>
      <c r="C20" s="0"/>
      <c r="D20" s="0"/>
      <c r="E20" s="0"/>
      <c r="F20" s="0"/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2" s="126" customFormat="true" ht="15.75" hidden="false" customHeight="false" outlineLevel="0" collapsed="false">
      <c r="A22" s="137" t="s">
        <v>77</v>
      </c>
      <c r="B22" s="126" t="s">
        <v>78</v>
      </c>
    </row>
    <row r="23" customFormat="false" ht="15" hidden="false" customHeight="false" outlineLevel="0" collapsed="false">
      <c r="A23" s="0"/>
      <c r="B23" s="0"/>
      <c r="C23" s="0"/>
      <c r="D23" s="0"/>
      <c r="E23" s="0"/>
      <c r="F23" s="0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5" hidden="true" customHeight="false" outlineLevel="0" collapsed="false">
      <c r="A24" s="0"/>
      <c r="B24" s="62" t="s">
        <v>79</v>
      </c>
      <c r="C24" s="0"/>
      <c r="D24" s="0"/>
      <c r="E24" s="145" t="s">
        <v>80</v>
      </c>
      <c r="F24" s="62" t="s">
        <v>81</v>
      </c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9.5" hidden="true" customHeight="false" outlineLevel="0" collapsed="false">
      <c r="A25" s="0"/>
      <c r="B25" s="62" t="s">
        <v>40</v>
      </c>
      <c r="C25" s="0"/>
      <c r="D25" s="0"/>
      <c r="E25" s="145" t="s">
        <v>82</v>
      </c>
      <c r="F25" s="62" t="s">
        <v>83</v>
      </c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9.5" hidden="true" customHeight="false" outlineLevel="0" collapsed="false">
      <c r="A26" s="0"/>
      <c r="B26" s="62" t="s">
        <v>84</v>
      </c>
      <c r="C26" s="0"/>
      <c r="D26" s="0"/>
      <c r="E26" s="145" t="s">
        <v>85</v>
      </c>
      <c r="F26" s="62" t="s">
        <v>86</v>
      </c>
      <c r="G26" s="0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9.5" hidden="true" customHeight="false" outlineLevel="0" collapsed="false">
      <c r="A27" s="0"/>
      <c r="B27" s="62" t="s">
        <v>87</v>
      </c>
      <c r="C27" s="0"/>
      <c r="D27" s="0"/>
      <c r="E27" s="145" t="s">
        <v>88</v>
      </c>
      <c r="F27" s="62" t="s">
        <v>89</v>
      </c>
      <c r="G27" s="0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9.5" hidden="true" customHeight="false" outlineLevel="0" collapsed="false">
      <c r="A28" s="0"/>
      <c r="B28" s="62" t="s">
        <v>90</v>
      </c>
      <c r="C28" s="0"/>
      <c r="D28" s="0"/>
      <c r="E28" s="145" t="s">
        <v>91</v>
      </c>
      <c r="F28" s="62" t="s">
        <v>92</v>
      </c>
      <c r="G28" s="0"/>
      <c r="H28" s="0"/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9.5" hidden="true" customHeight="false" outlineLevel="0" collapsed="false">
      <c r="A29" s="0"/>
      <c r="B29" s="62" t="s">
        <v>93</v>
      </c>
      <c r="C29" s="0"/>
      <c r="D29" s="0"/>
      <c r="E29" s="145" t="s">
        <v>94</v>
      </c>
      <c r="F29" s="62" t="s">
        <v>95</v>
      </c>
      <c r="G29" s="0"/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5" hidden="false" customHeight="false" outlineLevel="0" collapsed="false">
      <c r="A30" s="0"/>
      <c r="B30" s="0"/>
      <c r="C30" s="0"/>
      <c r="D30" s="0"/>
      <c r="E30" s="0"/>
      <c r="F30" s="0"/>
      <c r="G30" s="0"/>
      <c r="H30" s="0"/>
      <c r="I30" s="0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2" s="126" customFormat="true" ht="15.75" hidden="false" customHeight="false" outlineLevel="0" collapsed="false">
      <c r="A32" s="137" t="s">
        <v>96</v>
      </c>
      <c r="B32" s="126" t="s">
        <v>97</v>
      </c>
      <c r="D32" s="62" t="s">
        <v>98</v>
      </c>
    </row>
  </sheetData>
  <sheetProtection sheet="false"/>
  <printOptions headings="false" gridLines="false" gridLinesSet="true" horizontalCentered="false" verticalCentered="false"/>
  <pageMargins left="0.472222222222222" right="0.472222222222222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Aichholzer</cp:lastModifiedBy>
  <cp:lastPrinted>2013-11-09T18:37:21Z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