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officedocument.spreadsheetml.comments+xml" PartName="/xl/comments1.xml"/>
  <Override ContentType="application/vnd.openxmlformats-package.relationships+xml" PartName="/xl/drawings/_rels/drawing1.xml.rels"/>
  <Override ContentType="application/vnd.openxmlformats-package.relationships+xml" PartName="/xl/drawings/_rels/drawing2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image/png" PartName="/xl/media/image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Berechnung der Biegemomente" sheetId="3" state="visible" r:id="rId4"/>
  </sheets>
  <definedNames>
    <definedName function="false" hidden="false" name="Ergebnisse" vbProcedure="false">Ergebnisse!$A$21:$G$27</definedName>
    <definedName function="false" hidden="false" name="Nutzereingabe" vbProcedure="false">Ergebnisse!$A$5:$G$17</definedName>
    <definedName function="false" hidden="false" name="Nutzereingabe2" vbProcedure="false">'Eingabe QS'!$A$5:$G$15</definedName>
  </definedNames>
  <calcPr iterateCount="100" refMode="A1" iterate="false" iterateDelta="0.0001"/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G12" authorId="0">
      <text>
        <r>
          <rPr>
            <sz val="9"/>
            <color rgb="FF000000"/>
            <rFont val="Tahoma"/>
            <family val="2"/>
            <charset val="1"/>
          </rPr>
          <t>Bei der Ausgabe !Falsch! in dieser Zelle überschreitet die Position der Einzellast die Gesamtlänge.
</t>
        </r>
      </text>
    </comment>
    <comment ref="G16" authorId="0">
      <text>
        <r>
          <rPr>
            <sz val="9"/>
            <color rgb="FF000000"/>
            <rFont val="Tahoma"/>
            <family val="2"/>
            <charset val="1"/>
          </rPr>
          <t>Bei der Ausgabe !Falsch! in dieser Zelle überschreitet die Position der Einzellast die Gesamtlänge.
</t>
        </r>
      </text>
    </comment>
  </commentList>
</comments>
</file>

<file path=xl/sharedStrings.xml><?xml version="1.0" encoding="utf-8"?>
<sst xmlns="http://schemas.openxmlformats.org/spreadsheetml/2006/main" count="95" uniqueCount="64">
  <si>
    <t>Einfache statische Berechnung eines Einfeldträgers</t>
  </si>
  <si>
    <t>Bitte geben Sie folgende Werte ein:</t>
  </si>
  <si>
    <t>Gesamtlänge des Einfeldträgers</t>
  </si>
  <si>
    <t>L=</t>
  </si>
  <si>
    <t>[m]</t>
  </si>
  <si>
    <t>Auflast</t>
  </si>
  <si>
    <r>
      <t>p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</si>
  <si>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[N/m]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</si>
  <si>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</si>
  <si>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z1</t>
    </r>
    <r>
      <rPr>
        <sz val="11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</si>
  <si>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</si>
  <si>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</si>
  <si>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vertAlign val="subscript"/>
        <sz val="11"/>
        <color rgb="FF000000"/>
        <rFont val="Calibri"/>
        <family val="2"/>
        <charset val="1"/>
      </rPr>
      <t>1</t>
    </r>
    <r>
      <rPr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</si>
  <si>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</si>
  <si>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vertAlign val="subscript"/>
        <sz val="11"/>
        <color rgb="FF000000"/>
        <rFont val="Calibri"/>
        <family val="2"/>
        <charset val="1"/>
      </rPr>
      <t>z2</t>
    </r>
    <r>
      <rPr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</si>
  <si>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</si>
  <si>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=</t>
    </r>
  </si>
  <si>
    <t>Ergebnisse:</t>
  </si>
  <si>
    <t>Maximales Moment</t>
  </si>
  <si>
    <r>
      <t>M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</si>
  <si>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[Nm]</t>
  </si>
  <si>
    <t>an der Stelle</t>
  </si>
  <si>
    <r>
      <t>x</t>
    </r>
    <r>
      <rPr>
        <vertAlign val="subscript"/>
        <sz val="11"/>
        <color rgb="FF000000"/>
        <rFont val="Calibri"/>
        <family val="2"/>
        <charset val="1"/>
      </rPr>
      <t>max</t>
    </r>
    <r>
      <rPr>
        <sz val="11"/>
        <color rgb="FF000000"/>
        <rFont val="Calibri"/>
        <family val="2"/>
        <charset val="1"/>
      </rPr>
      <t>=</t>
    </r>
  </si>
  <si>
    <t>zugehörige Biegespannung</t>
  </si>
  <si>
    <r>
      <t>σ</t>
    </r>
    <r>
      <rPr>
        <vertAlign val="subscript"/>
        <sz val="11"/>
        <color rgb="FF000000"/>
        <rFont val="Calibri"/>
        <family val="2"/>
        <charset val="1"/>
      </rPr>
      <t>Mmax</t>
    </r>
    <r>
      <rPr>
        <sz val="11"/>
        <color rgb="FF000000"/>
        <rFont val="Calibri"/>
        <family val="2"/>
        <charset val="1"/>
      </rPr>
      <t>=</t>
    </r>
  </si>
  <si>
    <t>[N/mm²]</t>
  </si>
  <si>
    <t>Passwort: Informatik1</t>
  </si>
  <si>
    <t>Berechnung der querschnittsabhängigen Werte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</si>
  <si>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</si>
  <si>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</si>
  <si>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</si>
  <si>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</si>
  <si>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</si>
  <si>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</si>
  <si>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</si>
  <si>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</si>
  <si>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</si>
  <si>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</si>
  <si>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y=</t>
  </si>
  <si>
    <t>[kg/m³]</t>
  </si>
  <si>
    <t>Fläche des Querschnitts</t>
  </si>
  <si>
    <t>A=</t>
  </si>
  <si>
    <t>[cm²]</t>
  </si>
  <si>
    <t>Flächenträgheitsmoment um y-y</t>
  </si>
  <si>
    <r>
      <t>I</t>
    </r>
    <r>
      <rPr>
        <vertAlign val="subscript"/>
        <sz val="11"/>
        <color rgb="FF000000"/>
        <rFont val="Calibri"/>
        <family val="2"/>
        <charset val="1"/>
      </rPr>
      <t>y</t>
    </r>
    <r>
      <rPr>
        <sz val="11"/>
        <color rgb="FF000000"/>
        <rFont val="Calibri"/>
        <family val="2"/>
        <charset val="1"/>
      </rPr>
      <t>=</t>
    </r>
  </si>
  <si>
    <r>
      <t>[cm</t>
    </r>
    <r>
      <rPr>
        <vertAlign val="superscript"/>
        <sz val="11"/>
        <color rgb="FF000000"/>
        <rFont val="Calibri"/>
        <family val="2"/>
        <charset val="1"/>
      </rPr>
      <t>4</t>
    </r>
    <r>
      <rPr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</si>
  <si>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</si>
  <si>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vertAlign val="subscript"/>
        <sz val="11"/>
        <color rgb="FF000000"/>
        <rFont val="Calibri"/>
        <family val="2"/>
        <charset val="1"/>
      </rPr>
      <t>z</t>
    </r>
    <r>
      <rPr>
        <sz val="11"/>
        <color rgb="FF000000"/>
        <rFont val="Calibri"/>
        <family val="2"/>
        <charset val="1"/>
      </rPr>
      <t>=</t>
    </r>
  </si>
  <si>
    <t>Skizze Querschnitt:</t>
  </si>
  <si>
    <r>
      <t>Position der Einzellast 1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</si>
  <si>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Position der Einzellast 2 x</t>
    </r>
    <r>
      <rPr>
        <vertAlign val="subscript"/>
        <sz val="11"/>
        <color rgb="FF00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 </t>
    </r>
  </si>
  <si>
    <t>Länge der Brücke L</t>
  </si>
  <si>
    <t>Eigengew. und Auflast qz + pz </t>
  </si>
  <si>
    <r>
      <t>Einzellast 2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</si>
  <si>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Einzellast 2 P</t>
    </r>
    <r>
      <rPr>
        <vertAlign val="subscript"/>
        <sz val="11"/>
        <color rgb="FF000000"/>
        <rFont val="Calibri"/>
        <family val="2"/>
        <charset val="1"/>
      </rPr>
      <t>z2</t>
    </r>
  </si>
  <si>
    <t>x </t>
  </si>
  <si>
    <t>x/L</t>
  </si>
  <si>
    <t>(L-x)/L</t>
  </si>
  <si>
    <r>
      <t>M</t>
    </r>
    <r>
      <rPr>
        <vertAlign val="subscript"/>
        <sz val="11"/>
        <color rgb="FF000000"/>
        <rFont val="Calibri"/>
        <family val="2"/>
        <charset val="1"/>
      </rPr>
      <t>d</t>
    </r>
    <r>
      <rPr>
        <sz val="11"/>
        <color rgb="FF000000"/>
        <rFont val="Calibri"/>
        <family val="2"/>
        <charset val="1"/>
      </rPr>
      <t> 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</si>
  <si>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</si>
  <si>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M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</si>
  <si>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M</t>
    </r>
    <r>
      <rPr>
        <vertAlign val="subscript"/>
        <sz val="11"/>
        <color rgb="FF000000"/>
        <rFont val="Calibri"/>
        <family val="2"/>
        <charset val="1"/>
      </rPr>
      <t>ges</t>
    </r>
  </si>
  <si>
    <t>Länge der Brücke</t>
  </si>
  <si>
    <t>Schritte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</si>
</sst>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.0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sz val="9"/>
      <color rgb="FF000000"/>
      <name val="Tahoma"/>
      <family val="2"/>
      <charset val="1"/>
    </font>
    <font>
      <b val="true"/>
      <sz val="11"/>
      <name val="Times New Roman"/>
      <family val="1"/>
    </font>
    <font>
      <sz val="11"/>
      <name val="Times New Roman"/>
      <family val="1"/>
    </font>
    <font>
      <b val="true"/>
      <sz val="14"/>
      <name val="Times New Roman"/>
      <family val="1"/>
    </font>
    <font>
      <sz val="10"/>
      <color rgb="FF000000"/>
      <name val="Calibri"/>
      <family val="2"/>
    </font>
    <font>
      <vertAlign val="superscript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92D050"/>
        <bgColor rgb="FF98B855"/>
      </patternFill>
    </fill>
    <fill>
      <patternFill patternType="solid">
        <fgColor rgb="FFFFFF00"/>
        <bgColor rgb="FFFFFF00"/>
      </patternFill>
    </fill>
    <fill>
      <patternFill patternType="solid">
        <fgColor rgb="FF8EB4E3"/>
        <bgColor rgb="FF9999FF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double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2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3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2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2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3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4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4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5" fontId="0" fillId="4" borderId="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10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5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1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6"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92D05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92D050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BE4B48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FCC99"/>
      <rgbColor rgb="FF4A7EBB"/>
      <rgbColor rgb="FF33CCCC"/>
      <rgbColor rgb="FF92D050"/>
      <rgbColor rgb="FFFFCC00"/>
      <rgbColor rgb="FFFF9900"/>
      <rgbColor rgb="FFFF6600"/>
      <rgbColor rgb="FF7D5FA0"/>
      <rgbColor rgb="FF98B85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'berechnung der biegemomente'!$E$8:$E$9</c:f>
              <c:strCache>
                <c:ptCount val="1"/>
                <c:pt idx="0">
                  <c:v>Md  [Nm]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'berechnung der biegemomente'!$A$10:$A$80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'berechnung der biegemomente'!$E$10:$E$80</c:f>
              <c:numCache>
                <c:formatCode>General</c:formatCode>
                <c:ptCount val="71"/>
                <c:pt idx="0">
                  <c:v>0</c:v>
                </c:pt>
                <c:pt idx="1">
                  <c:v>5687.16906</c:v>
                </c:pt>
                <c:pt idx="2">
                  <c:v>11209.49264</c:v>
                </c:pt>
                <c:pt idx="3">
                  <c:v>16566.97074</c:v>
                </c:pt>
                <c:pt idx="4">
                  <c:v>21759.60336</c:v>
                </c:pt>
                <c:pt idx="5">
                  <c:v>26787.3905</c:v>
                </c:pt>
                <c:pt idx="6">
                  <c:v>31650.33216</c:v>
                </c:pt>
                <c:pt idx="7">
                  <c:v>36348.42834</c:v>
                </c:pt>
                <c:pt idx="8">
                  <c:v>40881.67904</c:v>
                </c:pt>
                <c:pt idx="9">
                  <c:v>45250.08426</c:v>
                </c:pt>
                <c:pt idx="10">
                  <c:v>49453.644</c:v>
                </c:pt>
                <c:pt idx="11">
                  <c:v>53492.35826</c:v>
                </c:pt>
                <c:pt idx="12">
                  <c:v>57366.22704</c:v>
                </c:pt>
                <c:pt idx="13">
                  <c:v>61075.25034</c:v>
                </c:pt>
                <c:pt idx="14">
                  <c:v>64619.42816</c:v>
                </c:pt>
                <c:pt idx="15">
                  <c:v>67998.7605</c:v>
                </c:pt>
                <c:pt idx="16">
                  <c:v>71213.24736</c:v>
                </c:pt>
                <c:pt idx="17">
                  <c:v>74262.88874</c:v>
                </c:pt>
                <c:pt idx="18">
                  <c:v>77147.68464</c:v>
                </c:pt>
                <c:pt idx="19">
                  <c:v>79867.63506</c:v>
                </c:pt>
                <c:pt idx="20">
                  <c:v>82422.74</c:v>
                </c:pt>
                <c:pt idx="21">
                  <c:v>84812.99946</c:v>
                </c:pt>
                <c:pt idx="22">
                  <c:v>87038.41344</c:v>
                </c:pt>
                <c:pt idx="23">
                  <c:v>89098.98194</c:v>
                </c:pt>
                <c:pt idx="24">
                  <c:v>90994.70496</c:v>
                </c:pt>
                <c:pt idx="25">
                  <c:v>92725.5825</c:v>
                </c:pt>
                <c:pt idx="26">
                  <c:v>94291.61456</c:v>
                </c:pt>
                <c:pt idx="27">
                  <c:v>95692.80114</c:v>
                </c:pt>
                <c:pt idx="28">
                  <c:v>96929.14224</c:v>
                </c:pt>
                <c:pt idx="29">
                  <c:v>98000.63786</c:v>
                </c:pt>
                <c:pt idx="30">
                  <c:v>98907.288</c:v>
                </c:pt>
                <c:pt idx="31">
                  <c:v>99649.09266</c:v>
                </c:pt>
                <c:pt idx="32">
                  <c:v>100226.05184</c:v>
                </c:pt>
                <c:pt idx="33">
                  <c:v>100638.16554</c:v>
                </c:pt>
                <c:pt idx="34">
                  <c:v>100885.43376</c:v>
                </c:pt>
                <c:pt idx="35">
                  <c:v>100967.8565</c:v>
                </c:pt>
                <c:pt idx="36">
                  <c:v>100885.43376</c:v>
                </c:pt>
                <c:pt idx="37">
                  <c:v>100638.16554</c:v>
                </c:pt>
                <c:pt idx="38">
                  <c:v>100226.05184</c:v>
                </c:pt>
                <c:pt idx="39">
                  <c:v>99649.09266</c:v>
                </c:pt>
                <c:pt idx="40">
                  <c:v>98907.288</c:v>
                </c:pt>
                <c:pt idx="41">
                  <c:v>98000.63786</c:v>
                </c:pt>
                <c:pt idx="42">
                  <c:v>96929.14224</c:v>
                </c:pt>
                <c:pt idx="43">
                  <c:v>95692.80114</c:v>
                </c:pt>
                <c:pt idx="44">
                  <c:v>94291.61456</c:v>
                </c:pt>
                <c:pt idx="45">
                  <c:v>92725.5825</c:v>
                </c:pt>
                <c:pt idx="46">
                  <c:v>90994.70496</c:v>
                </c:pt>
                <c:pt idx="47">
                  <c:v>89098.98194</c:v>
                </c:pt>
                <c:pt idx="48">
                  <c:v>87038.41344</c:v>
                </c:pt>
                <c:pt idx="49">
                  <c:v>84812.9994600001</c:v>
                </c:pt>
                <c:pt idx="50">
                  <c:v>82422.7400000001</c:v>
                </c:pt>
                <c:pt idx="51">
                  <c:v>79867.6350600001</c:v>
                </c:pt>
                <c:pt idx="52">
                  <c:v>77147.6846400001</c:v>
                </c:pt>
                <c:pt idx="53">
                  <c:v>74262.8887400001</c:v>
                </c:pt>
                <c:pt idx="54">
                  <c:v>71213.2473600001</c:v>
                </c:pt>
                <c:pt idx="55">
                  <c:v>67998.7605000001</c:v>
                </c:pt>
                <c:pt idx="56">
                  <c:v>64619.4281600002</c:v>
                </c:pt>
                <c:pt idx="57">
                  <c:v>61075.2503400002</c:v>
                </c:pt>
                <c:pt idx="58">
                  <c:v>57366.2270400002</c:v>
                </c:pt>
                <c:pt idx="59">
                  <c:v>53492.3582600002</c:v>
                </c:pt>
                <c:pt idx="60">
                  <c:v>49453.6440000002</c:v>
                </c:pt>
                <c:pt idx="61">
                  <c:v>45250.0842600003</c:v>
                </c:pt>
                <c:pt idx="62">
                  <c:v>40881.6790400003</c:v>
                </c:pt>
                <c:pt idx="63">
                  <c:v>36348.4283400003</c:v>
                </c:pt>
                <c:pt idx="64">
                  <c:v>31650.3321600003</c:v>
                </c:pt>
                <c:pt idx="65">
                  <c:v>26787.3905000004</c:v>
                </c:pt>
                <c:pt idx="66">
                  <c:v>21759.6033600004</c:v>
                </c:pt>
                <c:pt idx="67">
                  <c:v>16566.9707400004</c:v>
                </c:pt>
                <c:pt idx="68">
                  <c:v>11209.4926400004</c:v>
                </c:pt>
                <c:pt idx="69">
                  <c:v>5687.16906000048</c:v>
                </c:pt>
                <c:pt idx="70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'berechnung der biegemomente'!$F$8:$F$9</c:f>
              <c:strCache>
                <c:ptCount val="1"/>
                <c:pt idx="0">
                  <c:v>Mz1 [Nm]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'berechnung der biegemomente'!$A$10:$A$80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'berechnung der biegemomente'!$F$10:$F$80</c:f>
              <c:numCache>
                <c:formatCode>General</c:formatCode>
                <c:ptCount val="71"/>
                <c:pt idx="0">
                  <c:v>0</c:v>
                </c:pt>
                <c:pt idx="1">
                  <c:v>3428.57142857143</c:v>
                </c:pt>
                <c:pt idx="2">
                  <c:v>6857.14285714286</c:v>
                </c:pt>
                <c:pt idx="3">
                  <c:v>10285.7142857143</c:v>
                </c:pt>
                <c:pt idx="4">
                  <c:v>13714.2857142857</c:v>
                </c:pt>
                <c:pt idx="5">
                  <c:v>17142.8571428571</c:v>
                </c:pt>
                <c:pt idx="6">
                  <c:v>20571.4285714286</c:v>
                </c:pt>
                <c:pt idx="7">
                  <c:v>24000</c:v>
                </c:pt>
                <c:pt idx="8">
                  <c:v>27428.5714285714</c:v>
                </c:pt>
                <c:pt idx="9">
                  <c:v>30857.1428571429</c:v>
                </c:pt>
                <c:pt idx="10">
                  <c:v>34285.7142857143</c:v>
                </c:pt>
                <c:pt idx="11">
                  <c:v>33714.2857142857</c:v>
                </c:pt>
                <c:pt idx="12">
                  <c:v>33142.8571428571</c:v>
                </c:pt>
                <c:pt idx="13">
                  <c:v>32571.4285714286</c:v>
                </c:pt>
                <c:pt idx="14">
                  <c:v>32000</c:v>
                </c:pt>
                <c:pt idx="15">
                  <c:v>31428.5714285714</c:v>
                </c:pt>
                <c:pt idx="16">
                  <c:v>30857.1428571429</c:v>
                </c:pt>
                <c:pt idx="17">
                  <c:v>30285.7142857143</c:v>
                </c:pt>
                <c:pt idx="18">
                  <c:v>29714.2857142857</c:v>
                </c:pt>
                <c:pt idx="19">
                  <c:v>29142.8571428571</c:v>
                </c:pt>
                <c:pt idx="20">
                  <c:v>28571.4285714286</c:v>
                </c:pt>
                <c:pt idx="21">
                  <c:v>28000</c:v>
                </c:pt>
                <c:pt idx="22">
                  <c:v>27428.5714285714</c:v>
                </c:pt>
                <c:pt idx="23">
                  <c:v>26857.1428571429</c:v>
                </c:pt>
                <c:pt idx="24">
                  <c:v>26285.7142857143</c:v>
                </c:pt>
                <c:pt idx="25">
                  <c:v>25714.2857142857</c:v>
                </c:pt>
                <c:pt idx="26">
                  <c:v>25142.8571428571</c:v>
                </c:pt>
                <c:pt idx="27">
                  <c:v>24571.4285714286</c:v>
                </c:pt>
                <c:pt idx="28">
                  <c:v>24000</c:v>
                </c:pt>
                <c:pt idx="29">
                  <c:v>23428.5714285714</c:v>
                </c:pt>
                <c:pt idx="30">
                  <c:v>22857.1428571429</c:v>
                </c:pt>
                <c:pt idx="31">
                  <c:v>22285.7142857143</c:v>
                </c:pt>
                <c:pt idx="32">
                  <c:v>21714.2857142857</c:v>
                </c:pt>
                <c:pt idx="33">
                  <c:v>21142.8571428571</c:v>
                </c:pt>
                <c:pt idx="34">
                  <c:v>20571.4285714286</c:v>
                </c:pt>
                <c:pt idx="35">
                  <c:v>20000</c:v>
                </c:pt>
                <c:pt idx="36">
                  <c:v>19428.5714285714</c:v>
                </c:pt>
                <c:pt idx="37">
                  <c:v>18857.1428571428</c:v>
                </c:pt>
                <c:pt idx="38">
                  <c:v>18285.7142857143</c:v>
                </c:pt>
                <c:pt idx="39">
                  <c:v>17714.2857142857</c:v>
                </c:pt>
                <c:pt idx="40">
                  <c:v>17142.8571428571</c:v>
                </c:pt>
                <c:pt idx="41">
                  <c:v>16571.4285714286</c:v>
                </c:pt>
                <c:pt idx="42">
                  <c:v>16000</c:v>
                </c:pt>
                <c:pt idx="43">
                  <c:v>15428.5714285714</c:v>
                </c:pt>
                <c:pt idx="44">
                  <c:v>14857.1428571429</c:v>
                </c:pt>
                <c:pt idx="45">
                  <c:v>14285.7142857143</c:v>
                </c:pt>
                <c:pt idx="46">
                  <c:v>13714.2857142857</c:v>
                </c:pt>
                <c:pt idx="47">
                  <c:v>13142.8571428571</c:v>
                </c:pt>
                <c:pt idx="48">
                  <c:v>12571.4285714286</c:v>
                </c:pt>
                <c:pt idx="49">
                  <c:v>12000</c:v>
                </c:pt>
                <c:pt idx="50">
                  <c:v>11428.5714285714</c:v>
                </c:pt>
                <c:pt idx="51">
                  <c:v>10857.1428571429</c:v>
                </c:pt>
                <c:pt idx="52">
                  <c:v>10285.7142857143</c:v>
                </c:pt>
                <c:pt idx="53">
                  <c:v>9714.28571428573</c:v>
                </c:pt>
                <c:pt idx="54">
                  <c:v>9142.85714285716</c:v>
                </c:pt>
                <c:pt idx="55">
                  <c:v>8571.42857142859</c:v>
                </c:pt>
                <c:pt idx="56">
                  <c:v>8000.00000000002</c:v>
                </c:pt>
                <c:pt idx="57">
                  <c:v>7428.57142857145</c:v>
                </c:pt>
                <c:pt idx="58">
                  <c:v>6857.14285714288</c:v>
                </c:pt>
                <c:pt idx="59">
                  <c:v>6285.71428571431</c:v>
                </c:pt>
                <c:pt idx="60">
                  <c:v>5714.28571428574</c:v>
                </c:pt>
                <c:pt idx="61">
                  <c:v>5142.85714285718</c:v>
                </c:pt>
                <c:pt idx="62">
                  <c:v>4571.42857142861</c:v>
                </c:pt>
                <c:pt idx="63">
                  <c:v>4000.00000000004</c:v>
                </c:pt>
                <c:pt idx="64">
                  <c:v>3428.57142857147</c:v>
                </c:pt>
                <c:pt idx="65">
                  <c:v>2857.1428571429</c:v>
                </c:pt>
                <c:pt idx="66">
                  <c:v>2285.71428571433</c:v>
                </c:pt>
                <c:pt idx="67">
                  <c:v>1714.28571428576</c:v>
                </c:pt>
                <c:pt idx="68">
                  <c:v>1142.85714285719</c:v>
                </c:pt>
                <c:pt idx="69">
                  <c:v>571.42857142862</c:v>
                </c:pt>
                <c:pt idx="70">
                  <c:v>0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'berechnung der biegemomente'!$G$8:$G$9</c:f>
              <c:strCache>
                <c:ptCount val="1"/>
                <c:pt idx="0">
                  <c:v>Mz2 [Nm]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'berechnung der biegemomente'!$A$10:$A$80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'berechnung der biegemomente'!$G$10:$G$80</c:f>
              <c:numCache>
                <c:formatCode>General</c:formatCode>
                <c:ptCount val="71"/>
                <c:pt idx="0">
                  <c:v>0</c:v>
                </c:pt>
                <c:pt idx="1">
                  <c:v>2142.85714285714</c:v>
                </c:pt>
                <c:pt idx="2">
                  <c:v>4285.71428571429</c:v>
                </c:pt>
                <c:pt idx="3">
                  <c:v>6428.57142857143</c:v>
                </c:pt>
                <c:pt idx="4">
                  <c:v>8571.42857142857</c:v>
                </c:pt>
                <c:pt idx="5">
                  <c:v>10714.2857142857</c:v>
                </c:pt>
                <c:pt idx="6">
                  <c:v>12857.1428571429</c:v>
                </c:pt>
                <c:pt idx="7">
                  <c:v>15000</c:v>
                </c:pt>
                <c:pt idx="8">
                  <c:v>17142.8571428571</c:v>
                </c:pt>
                <c:pt idx="9">
                  <c:v>19285.7142857143</c:v>
                </c:pt>
                <c:pt idx="10">
                  <c:v>21428.5714285714</c:v>
                </c:pt>
                <c:pt idx="11">
                  <c:v>23571.4285714286</c:v>
                </c:pt>
                <c:pt idx="12">
                  <c:v>25714.2857142857</c:v>
                </c:pt>
                <c:pt idx="13">
                  <c:v>27857.1428571429</c:v>
                </c:pt>
                <c:pt idx="14">
                  <c:v>30000</c:v>
                </c:pt>
                <c:pt idx="15">
                  <c:v>32142.8571428571</c:v>
                </c:pt>
                <c:pt idx="16">
                  <c:v>34285.7142857143</c:v>
                </c:pt>
                <c:pt idx="17">
                  <c:v>36428.5714285714</c:v>
                </c:pt>
                <c:pt idx="18">
                  <c:v>38571.4285714286</c:v>
                </c:pt>
                <c:pt idx="19">
                  <c:v>40714.2857142857</c:v>
                </c:pt>
                <c:pt idx="20">
                  <c:v>42857.1428571429</c:v>
                </c:pt>
                <c:pt idx="21">
                  <c:v>45000</c:v>
                </c:pt>
                <c:pt idx="22">
                  <c:v>47142.8571428572</c:v>
                </c:pt>
                <c:pt idx="23">
                  <c:v>49285.7142857143</c:v>
                </c:pt>
                <c:pt idx="24">
                  <c:v>51428.5714285714</c:v>
                </c:pt>
                <c:pt idx="25">
                  <c:v>53571.4285714286</c:v>
                </c:pt>
                <c:pt idx="26">
                  <c:v>55714.2857142857</c:v>
                </c:pt>
                <c:pt idx="27">
                  <c:v>57857.1428571429</c:v>
                </c:pt>
                <c:pt idx="28">
                  <c:v>60000</c:v>
                </c:pt>
                <c:pt idx="29">
                  <c:v>62142.8571428572</c:v>
                </c:pt>
                <c:pt idx="30">
                  <c:v>64285.7142857143</c:v>
                </c:pt>
                <c:pt idx="31">
                  <c:v>66428.5714285715</c:v>
                </c:pt>
                <c:pt idx="32">
                  <c:v>68571.4285714286</c:v>
                </c:pt>
                <c:pt idx="33">
                  <c:v>68714.2857142857</c:v>
                </c:pt>
                <c:pt idx="34">
                  <c:v>66857.1428571428</c:v>
                </c:pt>
                <c:pt idx="35">
                  <c:v>65000</c:v>
                </c:pt>
                <c:pt idx="36">
                  <c:v>63142.8571428571</c:v>
                </c:pt>
                <c:pt idx="37">
                  <c:v>61285.7142857142</c:v>
                </c:pt>
                <c:pt idx="38">
                  <c:v>59428.5714285714</c:v>
                </c:pt>
                <c:pt idx="39">
                  <c:v>57571.4285714285</c:v>
                </c:pt>
                <c:pt idx="40">
                  <c:v>55714.2857142857</c:v>
                </c:pt>
                <c:pt idx="41">
                  <c:v>53857.1428571428</c:v>
                </c:pt>
                <c:pt idx="42">
                  <c:v>52000</c:v>
                </c:pt>
                <c:pt idx="43">
                  <c:v>50142.8571428571</c:v>
                </c:pt>
                <c:pt idx="44">
                  <c:v>48285.7142857143</c:v>
                </c:pt>
                <c:pt idx="45">
                  <c:v>46428.5714285714</c:v>
                </c:pt>
                <c:pt idx="46">
                  <c:v>44571.4285714286</c:v>
                </c:pt>
                <c:pt idx="47">
                  <c:v>42714.2857142857</c:v>
                </c:pt>
                <c:pt idx="48">
                  <c:v>40857.1428571429</c:v>
                </c:pt>
                <c:pt idx="49">
                  <c:v>39000</c:v>
                </c:pt>
                <c:pt idx="50">
                  <c:v>37142.8571428572</c:v>
                </c:pt>
                <c:pt idx="51">
                  <c:v>35285.7142857143</c:v>
                </c:pt>
                <c:pt idx="52">
                  <c:v>33428.5714285715</c:v>
                </c:pt>
                <c:pt idx="53">
                  <c:v>31571.4285714286</c:v>
                </c:pt>
                <c:pt idx="54">
                  <c:v>29714.2857142858</c:v>
                </c:pt>
                <c:pt idx="55">
                  <c:v>27857.1428571429</c:v>
                </c:pt>
                <c:pt idx="56">
                  <c:v>26000.0000000001</c:v>
                </c:pt>
                <c:pt idx="57">
                  <c:v>24142.8571428572</c:v>
                </c:pt>
                <c:pt idx="58">
                  <c:v>22285.7142857144</c:v>
                </c:pt>
                <c:pt idx="59">
                  <c:v>20428.5714285715</c:v>
                </c:pt>
                <c:pt idx="60">
                  <c:v>18571.4285714287</c:v>
                </c:pt>
                <c:pt idx="61">
                  <c:v>16714.2857142858</c:v>
                </c:pt>
                <c:pt idx="62">
                  <c:v>14857.142857143</c:v>
                </c:pt>
                <c:pt idx="63">
                  <c:v>13000.0000000001</c:v>
                </c:pt>
                <c:pt idx="64">
                  <c:v>11142.8571428573</c:v>
                </c:pt>
                <c:pt idx="65">
                  <c:v>9285.71428571442</c:v>
                </c:pt>
                <c:pt idx="66">
                  <c:v>7428.57142857157</c:v>
                </c:pt>
                <c:pt idx="67">
                  <c:v>5571.42857142872</c:v>
                </c:pt>
                <c:pt idx="68">
                  <c:v>3714.28571428587</c:v>
                </c:pt>
                <c:pt idx="69">
                  <c:v>1857.14285714302</c:v>
                </c:pt>
                <c:pt idx="70">
                  <c:v>0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'berechnung der biegemomente'!$H$8:$H$9</c:f>
              <c:strCache>
                <c:ptCount val="1"/>
                <c:pt idx="0">
                  <c:v>Mges [Nm]</c:v>
                </c:pt>
              </c:strCache>
            </c:strRef>
          </c:tx>
          <c:spPr>
            <a:solidFill>
              <a:srgbClr val="7d5fa0"/>
            </a:solidFill>
            <a:ln w="2844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xVal>
            <c:numRef>
              <c:f>'berechnung der biegemomente'!$A$10:$A$80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</c:numCache>
            </c:numRef>
          </c:xVal>
          <c:yVal>
            <c:numRef>
              <c:f>'berechnung der biegemomente'!$H$10:$H$80</c:f>
              <c:numCache>
                <c:formatCode>General</c:formatCode>
                <c:ptCount val="71"/>
                <c:pt idx="0">
                  <c:v>0</c:v>
                </c:pt>
                <c:pt idx="1">
                  <c:v>11258.5976314286</c:v>
                </c:pt>
                <c:pt idx="2">
                  <c:v>22352.3497828571</c:v>
                </c:pt>
                <c:pt idx="3">
                  <c:v>33281.2564542857</c:v>
                </c:pt>
                <c:pt idx="4">
                  <c:v>44045.3176457143</c:v>
                </c:pt>
                <c:pt idx="5">
                  <c:v>54644.5333571429</c:v>
                </c:pt>
                <c:pt idx="6">
                  <c:v>65078.9035885714</c:v>
                </c:pt>
                <c:pt idx="7">
                  <c:v>75348.42834</c:v>
                </c:pt>
                <c:pt idx="8">
                  <c:v>85453.1076114286</c:v>
                </c:pt>
                <c:pt idx="9">
                  <c:v>95392.9414028571</c:v>
                </c:pt>
                <c:pt idx="10">
                  <c:v>105167.929714286</c:v>
                </c:pt>
                <c:pt idx="11">
                  <c:v>110778.072545714</c:v>
                </c:pt>
                <c:pt idx="12">
                  <c:v>116223.369897143</c:v>
                </c:pt>
                <c:pt idx="13">
                  <c:v>121503.821768571</c:v>
                </c:pt>
                <c:pt idx="14">
                  <c:v>126619.42816</c:v>
                </c:pt>
                <c:pt idx="15">
                  <c:v>131570.189071429</c:v>
                </c:pt>
                <c:pt idx="16">
                  <c:v>136356.104502857</c:v>
                </c:pt>
                <c:pt idx="17">
                  <c:v>140977.174454286</c:v>
                </c:pt>
                <c:pt idx="18">
                  <c:v>145433.398925714</c:v>
                </c:pt>
                <c:pt idx="19">
                  <c:v>149724.777917143</c:v>
                </c:pt>
                <c:pt idx="20">
                  <c:v>153851.311428571</c:v>
                </c:pt>
                <c:pt idx="21">
                  <c:v>157812.99946</c:v>
                </c:pt>
                <c:pt idx="22">
                  <c:v>161609.842011429</c:v>
                </c:pt>
                <c:pt idx="23">
                  <c:v>165241.839082857</c:v>
                </c:pt>
                <c:pt idx="24">
                  <c:v>168708.990674286</c:v>
                </c:pt>
                <c:pt idx="25">
                  <c:v>172011.296785714</c:v>
                </c:pt>
                <c:pt idx="26">
                  <c:v>175148.757417143</c:v>
                </c:pt>
                <c:pt idx="27">
                  <c:v>178121.372568571</c:v>
                </c:pt>
                <c:pt idx="28">
                  <c:v>180929.14224</c:v>
                </c:pt>
                <c:pt idx="29">
                  <c:v>183572.066431429</c:v>
                </c:pt>
                <c:pt idx="30">
                  <c:v>186050.145142857</c:v>
                </c:pt>
                <c:pt idx="31">
                  <c:v>188363.378374286</c:v>
                </c:pt>
                <c:pt idx="32">
                  <c:v>190511.766125714</c:v>
                </c:pt>
                <c:pt idx="33">
                  <c:v>190495.308397143</c:v>
                </c:pt>
                <c:pt idx="34">
                  <c:v>188314.005188571</c:v>
                </c:pt>
                <c:pt idx="35">
                  <c:v>185967.8565</c:v>
                </c:pt>
                <c:pt idx="36">
                  <c:v>183456.862331429</c:v>
                </c:pt>
                <c:pt idx="37">
                  <c:v>180781.022682857</c:v>
                </c:pt>
                <c:pt idx="38">
                  <c:v>177940.337554286</c:v>
                </c:pt>
                <c:pt idx="39">
                  <c:v>174934.806945714</c:v>
                </c:pt>
                <c:pt idx="40">
                  <c:v>171764.430857143</c:v>
                </c:pt>
                <c:pt idx="41">
                  <c:v>168429.209288571</c:v>
                </c:pt>
                <c:pt idx="42">
                  <c:v>164929.14224</c:v>
                </c:pt>
                <c:pt idx="43">
                  <c:v>161264.229711429</c:v>
                </c:pt>
                <c:pt idx="44">
                  <c:v>157434.471702857</c:v>
                </c:pt>
                <c:pt idx="45">
                  <c:v>153439.868214286</c:v>
                </c:pt>
                <c:pt idx="46">
                  <c:v>149280.419245714</c:v>
                </c:pt>
                <c:pt idx="47">
                  <c:v>144956.124797143</c:v>
                </c:pt>
                <c:pt idx="48">
                  <c:v>140466.984868572</c:v>
                </c:pt>
                <c:pt idx="49">
                  <c:v>135812.99946</c:v>
                </c:pt>
                <c:pt idx="50">
                  <c:v>130994.168571429</c:v>
                </c:pt>
                <c:pt idx="51">
                  <c:v>126010.492202857</c:v>
                </c:pt>
                <c:pt idx="52">
                  <c:v>120861.970354286</c:v>
                </c:pt>
                <c:pt idx="53">
                  <c:v>115548.603025714</c:v>
                </c:pt>
                <c:pt idx="54">
                  <c:v>110070.390217143</c:v>
                </c:pt>
                <c:pt idx="55">
                  <c:v>104427.331928572</c:v>
                </c:pt>
                <c:pt idx="56">
                  <c:v>98619.4281600003</c:v>
                </c:pt>
                <c:pt idx="57">
                  <c:v>92646.6789114288</c:v>
                </c:pt>
                <c:pt idx="58">
                  <c:v>86509.0841828575</c:v>
                </c:pt>
                <c:pt idx="59">
                  <c:v>80206.643974286</c:v>
                </c:pt>
                <c:pt idx="60">
                  <c:v>73739.3582857146</c:v>
                </c:pt>
                <c:pt idx="61">
                  <c:v>67107.2271171433</c:v>
                </c:pt>
                <c:pt idx="62">
                  <c:v>60310.2504685719</c:v>
                </c:pt>
                <c:pt idx="63">
                  <c:v>53348.4283400005</c:v>
                </c:pt>
                <c:pt idx="64">
                  <c:v>46221.7607314291</c:v>
                </c:pt>
                <c:pt idx="65">
                  <c:v>38930.2476428577</c:v>
                </c:pt>
                <c:pt idx="66">
                  <c:v>31473.8890742863</c:v>
                </c:pt>
                <c:pt idx="67">
                  <c:v>23852.6850257149</c:v>
                </c:pt>
                <c:pt idx="68">
                  <c:v>16066.6354971435</c:v>
                </c:pt>
                <c:pt idx="69">
                  <c:v>8115.74048857211</c:v>
                </c:pt>
                <c:pt idx="70">
                  <c:v>0</c:v>
                </c:pt>
              </c:numCache>
            </c:numRef>
          </c:yVal>
          <c:smooth val="1"/>
        </c:ser>
        <c:axId val="19698287"/>
        <c:axId val="92205826"/>
      </c:scatterChart>
      <c:valAx>
        <c:axId val="19698287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92205826"/>
        <c:crosses val="autoZero"/>
      </c:valAx>
      <c:valAx>
        <c:axId val="92205826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19698287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 w="12600">
      <a:noFill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_rels/drawing2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29</xdr:row>
      <xdr:rowOff>10080</xdr:rowOff>
    </xdr:from>
    <xdr:to>
      <xdr:col>6</xdr:col>
      <xdr:colOff>617040</xdr:colOff>
      <xdr:row>49</xdr:row>
      <xdr:rowOff>162000</xdr:rowOff>
    </xdr:to>
    <xdr:graphicFrame>
      <xdr:nvGraphicFramePr>
        <xdr:cNvPr id="0" name="Diagramm 2"/>
        <xdr:cNvGraphicFramePr/>
      </xdr:nvGraphicFramePr>
      <xdr:xfrm>
        <a:off x="27000" y="5934600"/>
        <a:ext cx="6176520" cy="3961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30960</xdr:colOff>
      <xdr:row>29</xdr:row>
      <xdr:rowOff>360</xdr:rowOff>
    </xdr:from>
    <xdr:to>
      <xdr:col>3</xdr:col>
      <xdr:colOff>731520</xdr:colOff>
      <xdr:row>48</xdr:row>
      <xdr:rowOff>93600</xdr:rowOff>
    </xdr:to>
    <xdr:pic>
      <xdr:nvPicPr>
        <xdr:cNvPr id="1" name="Grafik 1" descr=""/>
        <xdr:cNvPicPr/>
      </xdr:nvPicPr>
      <xdr:blipFill>
        <a:blip r:embed="rId1"/>
        <a:stretch/>
      </xdr:blipFill>
      <xdr:spPr>
        <a:xfrm>
          <a:off x="787680" y="5705640"/>
          <a:ext cx="3897000" cy="37126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comments1.xml" Type="http://schemas.openxmlformats.org/officeDocument/2006/relationships/comments"/>
<Relationship Id="rId2" Target="../drawings/drawing1.xml" Type="http://schemas.openxmlformats.org/officeDocument/2006/relationships/drawing"/>
<Relationship Id="rId3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5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5.70408163265306" collapsed="true"/>
    <col min="2" max="2" hidden="false" style="0" width="34.5765306122449" collapsed="true"/>
    <col min="3" max="3" hidden="false" style="0" width="6.71428571428571" collapsed="true"/>
    <col min="4" max="6" hidden="false" style="0" width="10.7295918367347" collapsed="true"/>
    <col min="7" max="7" hidden="false" style="0" width="9.28571428571429" collapsed="true"/>
    <col min="8" max="8" hidden="false" style="0" width="10.7295918367347" collapsed="true"/>
    <col min="9" max="12" hidden="false" style="0" width="11.4183673469388" collapsed="true"/>
    <col min="13" max="1025" hidden="false" style="0" width="10.7295918367347" collapsed="true"/>
  </cols>
  <sheetData>
    <row r="1" customFormat="false" ht="18.75" hidden="false" customHeight="false" outlineLevel="0" collapsed="false">
      <c r="B1" s="1" t="s">
        <v>0</v>
      </c>
      <c r="C1" s="1"/>
      <c r="D1" s="1"/>
      <c r="E1" s="1"/>
      <c r="F1"/>
    </row>
    <row r="3" customFormat="false" ht="15" hidden="false" customHeight="false" outlineLevel="0" collapsed="false">
      <c r="B3" s="2" t="s">
        <v>1</v>
      </c>
    </row>
    <row r="4" customFormat="false" ht="15.75" hidden="false" customHeight="false" outlineLevel="0" collapsed="false"/>
    <row r="5" customFormat="false" ht="15" hidden="false" customHeight="false" outlineLevel="0" collapsed="false">
      <c r="A5" s="3"/>
      <c r="B5" s="4"/>
      <c r="C5" s="4"/>
      <c r="D5" s="4"/>
      <c r="E5" s="4"/>
      <c r="F5" s="4"/>
      <c r="G5" s="5"/>
      <c r="J5" s="6" t="n">
        <v>3.5</v>
      </c>
    </row>
    <row r="6" customFormat="false" ht="15" hidden="false" customHeight="false" outlineLevel="0" collapsed="false">
      <c r="A6" s="7"/>
      <c r="B6" s="8" t="s">
        <v>2</v>
      </c>
      <c r="C6" s="8"/>
      <c r="D6" s="9" t="s">
        <v>3</v>
      </c>
      <c r="E6" s="10" t="n">
        <v>14</v>
      </c>
      <c r="F6" s="8" t="s">
        <v>4</v>
      </c>
      <c r="G6" s="11"/>
      <c r="J6" s="6" t="n">
        <v>7</v>
      </c>
    </row>
    <row r="7" customFormat="false" ht="15" hidden="false" customHeight="false" outlineLevel="0" collapsed="false">
      <c r="A7" s="7"/>
      <c r="B7" s="8"/>
      <c r="C7" s="8"/>
      <c r="D7" s="9"/>
      <c r="E7" s="8"/>
      <c r="F7" s="8"/>
      <c r="G7" s="12"/>
      <c r="J7" s="6" t="n">
        <v>10.5</v>
      </c>
    </row>
    <row r="8" customFormat="false" ht="18" hidden="false" customHeight="false" outlineLevel="0" collapsed="false">
      <c r="A8" s="7"/>
      <c r="B8" s="8" t="s">
        <v>5</v>
      </c>
      <c r="C8" s="8"/>
      <c r="D8" s="9" t="s">
        <v>6</v>
      </c>
      <c r="E8" s="13" t="n">
        <v>3000</v>
      </c>
      <c r="F8" s="8" t="s">
        <v>7</v>
      </c>
      <c r="G8" s="12"/>
      <c r="J8" s="6" t="n">
        <v>14</v>
      </c>
    </row>
    <row r="9" customFormat="false" ht="15" hidden="false" customHeight="false" outlineLevel="0" collapsed="false">
      <c r="A9" s="7"/>
      <c r="B9" s="8"/>
      <c r="C9" s="8"/>
      <c r="D9" s="9"/>
      <c r="E9" s="8"/>
      <c r="F9" s="8"/>
      <c r="G9" s="12"/>
    </row>
    <row r="10" customFormat="false" ht="18" hidden="false" customHeight="false" outlineLevel="0" collapsed="false">
      <c r="A10" s="7"/>
      <c r="B10" s="8" t="s">
        <v>8</v>
      </c>
      <c r="C10" s="8"/>
      <c r="D10" s="9" t="s">
        <v>9</v>
      </c>
      <c r="E10" s="13" t="n">
        <v>20000</v>
      </c>
      <c r="F10" s="8" t="s">
        <v>10</v>
      </c>
      <c r="G10" s="12"/>
      <c r="J10" s="14" t="n">
        <f aca="false">E12-E6</f>
        <v>-12</v>
      </c>
      <c r="K10" s="14" t="n">
        <f aca="false">E16-E6</f>
        <v>-7.5</v>
      </c>
    </row>
    <row r="11" customFormat="false" ht="15" hidden="false" customHeight="false" outlineLevel="0" collapsed="false">
      <c r="A11" s="7"/>
      <c r="B11" s="8"/>
      <c r="C11" s="8"/>
      <c r="D11" s="9"/>
      <c r="E11" s="8"/>
      <c r="F11" s="8"/>
      <c r="G11" s="12"/>
      <c r="J11" s="0" t="n">
        <f aca="false">IF(J10&lt;0,1,0)</f>
        <v>1</v>
      </c>
      <c r="K11" s="0" t="n">
        <f aca="false">IF(K10&lt;0,1,0)</f>
        <v>1</v>
      </c>
    </row>
    <row r="12" customFormat="false" ht="18" hidden="false" customHeight="false" outlineLevel="0" collapsed="false">
      <c r="A12" s="7"/>
      <c r="B12" s="8" t="s">
        <v>11</v>
      </c>
      <c r="C12" s="8"/>
      <c r="D12" s="9" t="s">
        <v>12</v>
      </c>
      <c r="E12" s="10" t="n">
        <v>2</v>
      </c>
      <c r="F12" s="8" t="s">
        <v>4</v>
      </c>
      <c r="G12" s="12" t="str">
        <f aca="false">IF(J11=0,"!FALSCH!","OK")</f>
        <v>OK</v>
      </c>
    </row>
    <row r="13" customFormat="false" ht="15" hidden="false" customHeight="false" outlineLevel="0" collapsed="false">
      <c r="A13" s="7"/>
      <c r="B13" s="8"/>
      <c r="C13" s="8"/>
      <c r="D13" s="9"/>
      <c r="E13" s="8"/>
      <c r="F13" s="8"/>
      <c r="G13" s="12"/>
    </row>
    <row r="14" customFormat="false" ht="18" hidden="false" customHeight="false" outlineLevel="0" collapsed="false">
      <c r="A14" s="7"/>
      <c r="B14" s="8" t="s">
        <v>13</v>
      </c>
      <c r="C14" s="8"/>
      <c r="D14" s="9" t="s">
        <v>14</v>
      </c>
      <c r="E14" s="13" t="n">
        <v>20000</v>
      </c>
      <c r="F14" s="8" t="s">
        <v>10</v>
      </c>
      <c r="G14" s="12"/>
    </row>
    <row r="15" customFormat="false" ht="15" hidden="false" customHeight="false" outlineLevel="0" collapsed="false">
      <c r="A15" s="7"/>
      <c r="B15" s="8"/>
      <c r="C15" s="8"/>
      <c r="D15" s="9"/>
      <c r="E15" s="8"/>
      <c r="F15" s="8"/>
      <c r="G15" s="12"/>
    </row>
    <row r="16" customFormat="false" ht="18" hidden="false" customHeight="false" outlineLevel="0" collapsed="false">
      <c r="A16" s="7"/>
      <c r="B16" s="8" t="s">
        <v>15</v>
      </c>
      <c r="C16" s="8"/>
      <c r="D16" s="9" t="s">
        <v>16</v>
      </c>
      <c r="E16" s="10" t="n">
        <v>6.5</v>
      </c>
      <c r="F16" s="8" t="s">
        <v>4</v>
      </c>
      <c r="G16" s="12" t="str">
        <f aca="false">IF(K11=0,"!FALSCH!","OK")</f>
        <v>OK</v>
      </c>
    </row>
    <row r="17" customFormat="false" ht="15.75" hidden="false" customHeight="false" outlineLevel="0" collapsed="false">
      <c r="A17" s="15"/>
      <c r="B17" s="16"/>
      <c r="C17" s="16"/>
      <c r="D17" s="16"/>
      <c r="E17" s="16"/>
      <c r="F17" s="16"/>
      <c r="G17" s="17"/>
    </row>
    <row r="19" customFormat="false" ht="15" hidden="false" customHeight="false" outlineLevel="0" collapsed="false">
      <c r="A19" s="8"/>
      <c r="B19" s="18" t="s">
        <v>17</v>
      </c>
      <c r="C19" s="8"/>
      <c r="D19" s="8"/>
      <c r="E19" s="8"/>
      <c r="F19" s="8"/>
      <c r="G19" s="8"/>
    </row>
    <row r="20" customFormat="false" ht="15.75" hidden="false" customHeight="false" outlineLevel="0" collapsed="false">
      <c r="A20" s="8"/>
      <c r="B20" s="8"/>
      <c r="C20" s="8"/>
      <c r="D20" s="8"/>
      <c r="E20" s="8"/>
      <c r="F20" s="8"/>
      <c r="G20" s="8"/>
    </row>
    <row r="21" customFormat="false" ht="15" hidden="false" customHeight="false" outlineLevel="0" collapsed="false">
      <c r="A21" s="3"/>
      <c r="B21" s="4"/>
      <c r="C21" s="4"/>
      <c r="D21" s="4"/>
      <c r="E21" s="4"/>
      <c r="F21" s="4"/>
      <c r="G21" s="5"/>
    </row>
    <row r="22" customFormat="false" ht="18" hidden="false" customHeight="false" outlineLevel="0" collapsed="false">
      <c r="A22" s="7"/>
      <c r="B22" s="8" t="s">
        <v>18</v>
      </c>
      <c r="C22" s="8"/>
      <c r="D22" s="9" t="s">
        <v>19</v>
      </c>
      <c r="E22" s="19" t="n">
        <f aca="false">MAX('Berechnung der Biegemomente'!H10:H80)</f>
        <v>190511.766125714</v>
      </c>
      <c r="F22" s="8" t="s">
        <v>20</v>
      </c>
      <c r="G22" s="12"/>
    </row>
    <row r="23" customFormat="false" ht="15" hidden="false" customHeight="false" outlineLevel="0" collapsed="false">
      <c r="A23" s="7"/>
      <c r="B23" s="8"/>
      <c r="C23" s="8"/>
      <c r="D23" s="8"/>
      <c r="E23" s="20"/>
      <c r="F23" s="8"/>
      <c r="G23" s="12"/>
    </row>
    <row r="24" customFormat="false" ht="18" hidden="false" customHeight="false" outlineLevel="0" collapsed="false">
      <c r="A24" s="7"/>
      <c r="B24" s="8" t="s">
        <v>21</v>
      </c>
      <c r="C24" s="8"/>
      <c r="D24" s="9" t="s">
        <v>22</v>
      </c>
      <c r="E24" s="19" t="n">
        <f aca="false">VLOOKUP(E22,'Berechnung der Biegemomente'!H10:I80,2,0)</f>
        <v>6.4</v>
      </c>
      <c r="F24" s="8" t="s">
        <v>4</v>
      </c>
      <c r="G24" s="12"/>
    </row>
    <row r="25" customFormat="false" ht="15" hidden="false" customHeight="false" outlineLevel="0" collapsed="false">
      <c r="A25" s="7"/>
      <c r="B25" s="8"/>
      <c r="C25" s="8"/>
      <c r="D25" s="9"/>
      <c r="E25" s="21"/>
      <c r="F25" s="8"/>
      <c r="G25" s="12"/>
    </row>
    <row r="26" customFormat="false" ht="18" hidden="false" customHeight="false" outlineLevel="0" collapsed="false">
      <c r="A26" s="7"/>
      <c r="B26" s="8" t="s">
        <v>23</v>
      </c>
      <c r="C26" s="8"/>
      <c r="D26" s="9" t="s">
        <v>24</v>
      </c>
      <c r="E26" s="19" t="n">
        <f aca="false">(E22/'Eingabe QS'!E22*'Eingabe QS'!E6/2)</f>
        <v>118.150348413845</v>
      </c>
      <c r="F26" s="8" t="s">
        <v>25</v>
      </c>
      <c r="G26" s="12"/>
    </row>
    <row r="27" customFormat="false" ht="15.75" hidden="false" customHeight="false" outlineLevel="0" collapsed="false">
      <c r="A27" s="15"/>
      <c r="B27" s="16"/>
      <c r="C27" s="16"/>
      <c r="D27" s="16"/>
      <c r="E27" s="16"/>
      <c r="F27" s="16"/>
      <c r="G27" s="17"/>
    </row>
    <row r="28" customFormat="false" ht="15" hidden="false" customHeight="false" outlineLevel="0" collapsed="false">
      <c r="A28" s="8"/>
      <c r="B28" s="8"/>
      <c r="C28" s="8"/>
      <c r="D28" s="8"/>
      <c r="E28" s="8"/>
      <c r="F28" s="8"/>
      <c r="G28" s="8"/>
    </row>
    <row r="29" customFormat="false" ht="15.75" hidden="false" customHeight="false" outlineLevel="0" collapsed="false"/>
    <row r="30" customFormat="false" ht="15" hidden="false" customHeight="false" outlineLevel="0" collapsed="false">
      <c r="A30" s="3"/>
      <c r="B30" s="4"/>
      <c r="C30" s="4"/>
      <c r="D30" s="4"/>
      <c r="E30" s="4"/>
      <c r="F30" s="4"/>
      <c r="G30" s="5"/>
    </row>
    <row r="31" customFormat="false" ht="15" hidden="false" customHeight="false" outlineLevel="0" collapsed="false">
      <c r="A31" s="7"/>
      <c r="B31" s="8"/>
      <c r="C31" s="8"/>
      <c r="D31" s="8"/>
      <c r="E31" s="8"/>
      <c r="F31" s="8"/>
      <c r="G31" s="12"/>
    </row>
    <row r="32" customFormat="false" ht="15" hidden="false" customHeight="false" outlineLevel="0" collapsed="false">
      <c r="A32" s="7"/>
      <c r="B32" s="8"/>
      <c r="C32" s="8"/>
      <c r="D32" s="8"/>
      <c r="E32" s="8"/>
      <c r="F32" s="8"/>
      <c r="G32" s="12"/>
    </row>
    <row r="33" customFormat="false" ht="15" hidden="false" customHeight="false" outlineLevel="0" collapsed="false">
      <c r="A33" s="7"/>
      <c r="B33" s="8"/>
      <c r="C33" s="8"/>
      <c r="D33" s="8"/>
      <c r="E33" s="8"/>
      <c r="F33" s="8"/>
      <c r="G33" s="12"/>
    </row>
    <row r="34" customFormat="false" ht="15" hidden="false" customHeight="false" outlineLevel="0" collapsed="false">
      <c r="A34" s="7"/>
      <c r="B34" s="8"/>
      <c r="C34" s="8"/>
      <c r="D34" s="8"/>
      <c r="E34" s="8"/>
      <c r="F34" s="8"/>
      <c r="G34" s="12"/>
    </row>
    <row r="35" customFormat="false" ht="15" hidden="false" customHeight="false" outlineLevel="0" collapsed="false">
      <c r="A35" s="7"/>
      <c r="B35" s="8"/>
      <c r="C35" s="8"/>
      <c r="D35" s="8"/>
      <c r="E35" s="8"/>
      <c r="F35" s="8"/>
      <c r="G35" s="12"/>
    </row>
    <row r="36" customFormat="false" ht="15" hidden="false" customHeight="false" outlineLevel="0" collapsed="false">
      <c r="A36" s="7"/>
      <c r="B36" s="8"/>
      <c r="C36" s="8"/>
      <c r="D36" s="8"/>
      <c r="E36" s="8"/>
      <c r="F36" s="8"/>
      <c r="G36" s="12"/>
    </row>
    <row r="37" customFormat="false" ht="15" hidden="false" customHeight="false" outlineLevel="0" collapsed="false">
      <c r="A37" s="7"/>
      <c r="B37" s="8"/>
      <c r="C37" s="8"/>
      <c r="D37" s="8"/>
      <c r="E37" s="8"/>
      <c r="F37" s="8"/>
      <c r="G37" s="12"/>
    </row>
    <row r="38" customFormat="false" ht="15" hidden="false" customHeight="false" outlineLevel="0" collapsed="false">
      <c r="A38" s="7"/>
      <c r="B38" s="8"/>
      <c r="C38" s="8"/>
      <c r="D38" s="8"/>
      <c r="E38" s="8"/>
      <c r="F38" s="8"/>
      <c r="G38" s="12"/>
    </row>
    <row r="39" customFormat="false" ht="15" hidden="false" customHeight="false" outlineLevel="0" collapsed="false">
      <c r="A39" s="7"/>
      <c r="B39" s="8"/>
      <c r="C39" s="8"/>
      <c r="D39" s="8"/>
      <c r="E39" s="8"/>
      <c r="F39" s="8"/>
      <c r="G39" s="12"/>
    </row>
    <row r="40" customFormat="false" ht="15" hidden="false" customHeight="false" outlineLevel="0" collapsed="false">
      <c r="A40" s="7"/>
      <c r="B40" s="8"/>
      <c r="C40" s="8"/>
      <c r="D40" s="8"/>
      <c r="E40" s="8"/>
      <c r="F40" s="8"/>
      <c r="G40" s="12"/>
    </row>
    <row r="41" customFormat="false" ht="15" hidden="false" customHeight="false" outlineLevel="0" collapsed="false">
      <c r="A41" s="7"/>
      <c r="B41" s="8"/>
      <c r="C41" s="8"/>
      <c r="D41" s="8"/>
      <c r="E41" s="8"/>
      <c r="F41" s="8"/>
      <c r="G41" s="12"/>
    </row>
    <row r="42" customFormat="false" ht="15" hidden="false" customHeight="false" outlineLevel="0" collapsed="false">
      <c r="A42" s="7"/>
      <c r="B42" s="8"/>
      <c r="C42" s="8"/>
      <c r="D42" s="8"/>
      <c r="E42" s="8"/>
      <c r="F42" s="8"/>
      <c r="G42" s="12"/>
    </row>
    <row r="43" customFormat="false" ht="15" hidden="false" customHeight="false" outlineLevel="0" collapsed="false">
      <c r="A43" s="7"/>
      <c r="B43" s="8"/>
      <c r="C43" s="8"/>
      <c r="D43" s="8"/>
      <c r="E43" s="8"/>
      <c r="F43" s="8"/>
      <c r="G43" s="12"/>
    </row>
    <row r="44" customFormat="false" ht="15" hidden="false" customHeight="false" outlineLevel="0" collapsed="false">
      <c r="A44" s="7"/>
      <c r="B44" s="8"/>
      <c r="C44" s="8"/>
      <c r="D44" s="8"/>
      <c r="E44" s="8"/>
      <c r="F44" s="8"/>
      <c r="G44" s="12"/>
    </row>
    <row r="45" customFormat="false" ht="15" hidden="false" customHeight="false" outlineLevel="0" collapsed="false">
      <c r="A45" s="7"/>
      <c r="B45" s="8"/>
      <c r="C45" s="8"/>
      <c r="D45" s="8"/>
      <c r="E45" s="8"/>
      <c r="F45" s="8"/>
      <c r="G45" s="12"/>
    </row>
    <row r="46" customFormat="false" ht="15" hidden="false" customHeight="false" outlineLevel="0" collapsed="false">
      <c r="A46" s="7"/>
      <c r="B46" s="8"/>
      <c r="C46" s="8"/>
      <c r="D46" s="8"/>
      <c r="E46" s="8"/>
      <c r="F46" s="8"/>
      <c r="G46" s="12"/>
    </row>
    <row r="47" customFormat="false" ht="15" hidden="false" customHeight="false" outlineLevel="0" collapsed="false">
      <c r="A47" s="7"/>
      <c r="B47" s="8"/>
      <c r="C47" s="8"/>
      <c r="D47" s="8"/>
      <c r="E47" s="8"/>
      <c r="F47" s="8"/>
      <c r="G47" s="12"/>
    </row>
    <row r="48" customFormat="false" ht="15" hidden="false" customHeight="false" outlineLevel="0" collapsed="false">
      <c r="A48" s="7"/>
      <c r="B48" s="8"/>
      <c r="C48" s="8"/>
      <c r="D48" s="8"/>
      <c r="E48" s="8"/>
      <c r="F48" s="8"/>
      <c r="G48" s="12"/>
    </row>
    <row r="49" customFormat="false" ht="15" hidden="false" customHeight="false" outlineLevel="0" collapsed="false">
      <c r="A49" s="7"/>
      <c r="B49" s="8"/>
      <c r="C49" s="8"/>
      <c r="D49" s="8"/>
      <c r="E49" s="8"/>
      <c r="F49" s="8"/>
      <c r="G49" s="12"/>
    </row>
    <row r="50" customFormat="false" ht="15.75" hidden="false" customHeight="false" outlineLevel="0" collapsed="false">
      <c r="A50" s="15"/>
      <c r="B50" s="16"/>
      <c r="C50" s="16"/>
      <c r="D50" s="16"/>
      <c r="E50" s="16"/>
      <c r="F50" s="16"/>
      <c r="G50" s="17"/>
    </row>
    <row r="52" customFormat="false" ht="15" hidden="false" customHeight="false" outlineLevel="0" collapsed="false">
      <c r="B52" s="0" t="s">
        <v>26</v>
      </c>
    </row>
  </sheetData>
  <sheetProtection sheet="false"/>
  <mergeCells count="1">
    <mergeCell ref="B1:E1"/>
  </mergeCells>
  <conditionalFormatting sqref="E6;E8;E10;E12;E14;E16">
    <cfRule type="expression" priority="2" aboveAverage="0" equalAverage="0" bottom="0" percent="0" rank="0" text="" dxfId="0">
      <formula>ISBLANK(E6)</formula>
    </cfRule>
  </conditionalFormatting>
  <conditionalFormatting sqref="G12">
    <cfRule type="expression" priority="3" aboveAverage="0" equalAverage="0" bottom="0" percent="0" rank="0" text="" dxfId="1">
      <formula>$J$11=0</formula>
    </cfRule>
    <cfRule type="expression" priority="4" aboveAverage="0" equalAverage="0" bottom="0" percent="0" rank="0" text="" dxfId="2">
      <formula>$J$11</formula>
    </cfRule>
  </conditionalFormatting>
  <conditionalFormatting sqref="G16">
    <cfRule type="expression" priority="5" aboveAverage="0" equalAverage="0" bottom="0" percent="0" rank="0" text="" dxfId="3">
      <formula>$K$11=0</formula>
    </cfRule>
    <cfRule type="expression" priority="6" aboveAverage="0" equalAverage="0" bottom="0" percent="0" rank="0" text="" dxfId="4">
      <formula>$K$11=1</formula>
    </cfRule>
  </conditionalFormatting>
  <dataValidations count="7">
    <dataValidation allowBlank="true" error="Sie haben entweder keine Zahl oder einen Wert ausgewählt welcher kleiner als Null ist. Sind Sie sicher?" errorTitle="Negativer Wert" operator="greaterThanOrEqual" prompt="Bitte geben Sie die Einzellast in [N] ein." showDropDown="false" showErrorMessage="true" showInputMessage="true" sqref="E10" type="decimal">
      <formula1>0</formula1>
      <formula2>0</formula2>
    </dataValidation>
    <dataValidation allowBlank="true" error="Sie haben entweder keine Zahl oder einen Wert ausgewählt welcher kleiner als Null ist. Sind Sie sicher?" errorTitle="Negativer Wert" operator="greaterThanOrEqual" prompt="Bitte geben Sie die Auflast/ Streckenlast in [N/m]ein." showDropDown="false" showErrorMessage="true" showInputMessage="true" sqref="E8" type="decimal">
      <formula1>0</formula1>
      <formula2>0</formula2>
    </dataValidation>
    <dataValidation allowBlank="true" error="Sie haben entweder keine Zahl oder einen Wert ausgewählt welcher kleiner als Null ist. Sind Sie sicher?" errorTitle="Negativer Wert" operator="greaterThanOrEqual" prompt="Bitte geben Sie die Einzellast in [N] ein." showDropDown="false" showErrorMessage="true" showInputMessage="true" sqref="E14" type="decimal">
      <formula1>0</formula1>
      <formula2>0</formula2>
    </dataValidation>
    <dataValidation allowBlank="true" error="Bitte nur wählbare Werte eingeben" errorTitle="Ungültiger Wert" operator="between" prompt="Bitte wählen sie einen Wert aus der Dropdown Liste" promptTitle="Wert wählen" showDropDown="false" showErrorMessage="true" showInputMessage="true" sqref="E6" type="list">
      <formula1>$J$5:$J$8</formula1>
      <formula2>0</formula2>
    </dataValidation>
    <dataValidation allowBlank="false" error="Gewählter Wert ist entweder keine Zahl, kleiner als Null oder größer als die Trägerlänge." errorTitle="Ungültiger Wert" operator="between" prompt="Bitte geben Sie die Position der Einzellast in [m] ein, jedoch beachten Sie, dass diese die Gesamtlänge des Trägers nicht überschreitet." showDropDown="false" showErrorMessage="true" showInputMessage="true" sqref="E12" type="decimal">
      <formula1>0</formula1>
      <formula2>E6</formula2>
    </dataValidation>
    <dataValidation allowBlank="false" error="Gewählter Wert ist entweder keine Zahl, kleiner als Null oder größer als die Trägerlänge." errorTitle="Ungültiger Wert" operator="between" prompt="Bitte geben Sie die Position der Einzellast in [m] ein, jedoch beachten Sie, dass diese die Gesamtlänge des Trägers nicht überschreitet." showDropDown="false" showErrorMessage="true" showInputMessage="true" sqref="E16" type="decimal">
      <formula1>0</formula1>
      <formula2>E6</formula2>
    </dataValidation>
    <dataValidation allowBlank="true" error="Die Position der Einzellast ist außerhalb der Gesamtlänge des Einfeldträgers." errorTitle="Gesamtlänge des Einfeldträgers" operator="equal" showDropDown="false" showErrorMessage="true" showInputMessage="true" sqref="G6" type="decimal">
      <formula1>J11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5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" hidden="false" style="0" width="10.7295918367347" collapsed="true"/>
    <col min="2" max="2" hidden="false" style="0" width="34.5765306122449" collapsed="true"/>
    <col min="3" max="1025" hidden="false" style="0" width="10.7295918367347" collapsed="true"/>
  </cols>
  <sheetData>
    <row r="1" customFormat="false" ht="18.75" hidden="false" customHeight="false" outlineLevel="0" collapsed="false">
      <c r="B1" s="1" t="s">
        <v>27</v>
      </c>
      <c r="C1" s="1"/>
      <c r="D1" s="1"/>
      <c r="E1" s="1"/>
      <c r="F1" s="1"/>
      <c r="G1" s="1"/>
      <c r="H1"/>
    </row>
    <row r="3" customFormat="false" ht="15" hidden="false" customHeight="false" outlineLevel="0" collapsed="false">
      <c r="B3" s="2" t="s">
        <v>1</v>
      </c>
    </row>
    <row r="4" customFormat="false" ht="15.75" hidden="false" customHeight="false" outlineLevel="0" collapsed="false"/>
    <row r="5" customFormat="false" ht="15" hidden="false" customHeight="false" outlineLevel="0" collapsed="false">
      <c r="A5" s="3"/>
      <c r="B5" s="4"/>
      <c r="C5" s="4"/>
      <c r="D5" s="4"/>
      <c r="E5" s="4"/>
      <c r="F5" s="4"/>
      <c r="G5" s="5"/>
    </row>
    <row r="6" customFormat="false" ht="15" hidden="false" customHeight="false" outlineLevel="0" collapsed="false">
      <c r="A6" s="7"/>
      <c r="B6" s="8" t="s">
        <v>28</v>
      </c>
      <c r="C6" s="8"/>
      <c r="D6" s="9" t="s">
        <v>29</v>
      </c>
      <c r="E6" s="22" t="n">
        <v>30</v>
      </c>
      <c r="F6" s="8" t="s">
        <v>30</v>
      </c>
      <c r="G6" s="12"/>
    </row>
    <row r="7" customFormat="false" ht="15" hidden="false" customHeight="false" outlineLevel="0" collapsed="false">
      <c r="A7" s="7"/>
      <c r="B7" s="8"/>
      <c r="C7" s="8"/>
      <c r="D7" s="9"/>
      <c r="E7" s="8"/>
      <c r="F7" s="8"/>
      <c r="G7" s="12"/>
    </row>
    <row r="8" customFormat="false" ht="15" hidden="false" customHeight="false" outlineLevel="0" collapsed="false">
      <c r="A8" s="7"/>
      <c r="B8" s="8" t="s">
        <v>31</v>
      </c>
      <c r="C8" s="8"/>
      <c r="D8" s="9" t="s">
        <v>32</v>
      </c>
      <c r="E8" s="22" t="n">
        <v>30</v>
      </c>
      <c r="F8" s="8" t="s">
        <v>30</v>
      </c>
      <c r="G8" s="12"/>
    </row>
    <row r="9" customFormat="false" ht="15" hidden="false" customHeight="false" outlineLevel="0" collapsed="false">
      <c r="A9" s="7"/>
      <c r="B9" s="8"/>
      <c r="C9" s="8"/>
      <c r="D9" s="9"/>
      <c r="E9" s="8"/>
      <c r="F9" s="8"/>
      <c r="G9" s="12"/>
    </row>
    <row r="10" customFormat="false" ht="15" hidden="false" customHeight="false" outlineLevel="0" collapsed="false">
      <c r="A10" s="7"/>
      <c r="B10" s="8" t="s">
        <v>33</v>
      </c>
      <c r="C10" s="8"/>
      <c r="D10" s="9" t="s">
        <v>34</v>
      </c>
      <c r="E10" s="22" t="n">
        <v>1.1</v>
      </c>
      <c r="F10" s="8" t="s">
        <v>30</v>
      </c>
      <c r="G10" s="12"/>
    </row>
    <row r="11" customFormat="false" ht="15" hidden="false" customHeight="false" outlineLevel="0" collapsed="false">
      <c r="A11" s="7"/>
      <c r="B11" s="8"/>
      <c r="C11" s="8"/>
      <c r="D11" s="9"/>
      <c r="E11" s="8"/>
      <c r="F11" s="8"/>
      <c r="G11" s="12"/>
    </row>
    <row r="12" customFormat="false" ht="15" hidden="false" customHeight="false" outlineLevel="0" collapsed="false">
      <c r="A12" s="7"/>
      <c r="B12" s="8" t="s">
        <v>35</v>
      </c>
      <c r="C12" s="8"/>
      <c r="D12" s="9" t="s">
        <v>36</v>
      </c>
      <c r="E12" s="22" t="n">
        <v>1.9</v>
      </c>
      <c r="F12" s="8" t="s">
        <v>30</v>
      </c>
      <c r="G12" s="12"/>
    </row>
    <row r="13" customFormat="false" ht="15" hidden="false" customHeight="false" outlineLevel="0" collapsed="false">
      <c r="A13" s="7"/>
      <c r="B13" s="8"/>
      <c r="C13" s="8"/>
      <c r="D13" s="9"/>
      <c r="E13" s="8"/>
      <c r="F13" s="8"/>
      <c r="G13" s="12"/>
    </row>
    <row r="14" customFormat="false" ht="15" hidden="false" customHeight="false" outlineLevel="0" collapsed="false">
      <c r="A14" s="7"/>
      <c r="B14" s="8" t="s">
        <v>37</v>
      </c>
      <c r="C14" s="8"/>
      <c r="D14" s="9" t="s">
        <v>38</v>
      </c>
      <c r="E14" s="10" t="n">
        <v>7850</v>
      </c>
      <c r="F14" s="8" t="s">
        <v>39</v>
      </c>
      <c r="G14" s="12"/>
    </row>
    <row r="15" customFormat="false" ht="15.75" hidden="false" customHeight="false" outlineLevel="0" collapsed="false">
      <c r="A15" s="15"/>
      <c r="B15" s="16"/>
      <c r="C15" s="16"/>
      <c r="D15" s="16"/>
      <c r="E15" s="16"/>
      <c r="F15" s="16"/>
      <c r="G15" s="17"/>
    </row>
    <row r="17" customFormat="false" ht="15" hidden="false" customHeight="false" outlineLevel="0" collapsed="false">
      <c r="A17" s="8"/>
      <c r="B17" s="18" t="s">
        <v>17</v>
      </c>
    </row>
    <row r="18" customFormat="false" ht="15.75" hidden="false" customHeight="false" outlineLevel="0" collapsed="false">
      <c r="A18" s="8"/>
      <c r="B18" s="8"/>
    </row>
    <row r="19" customFormat="false" ht="15" hidden="false" customHeight="false" outlineLevel="0" collapsed="false">
      <c r="A19" s="3"/>
      <c r="B19" s="4"/>
      <c r="C19" s="4"/>
      <c r="D19" s="4"/>
      <c r="E19" s="4"/>
      <c r="F19" s="4"/>
      <c r="G19" s="5"/>
    </row>
    <row r="20" customFormat="false" ht="15" hidden="false" customHeight="false" outlineLevel="0" collapsed="false">
      <c r="A20" s="7"/>
      <c r="B20" s="8" t="s">
        <v>40</v>
      </c>
      <c r="C20" s="8"/>
      <c r="D20" s="9" t="s">
        <v>41</v>
      </c>
      <c r="E20" s="19" t="n">
        <f aca="false">E6*E8-((E8-E10)*(E6-2*E12))</f>
        <v>142.82</v>
      </c>
      <c r="F20" s="8" t="s">
        <v>42</v>
      </c>
      <c r="G20" s="12"/>
    </row>
    <row r="21" customFormat="false" ht="15" hidden="false" customHeight="false" outlineLevel="0" collapsed="false">
      <c r="A21" s="7"/>
      <c r="B21" s="8"/>
      <c r="C21" s="8"/>
      <c r="D21" s="9"/>
      <c r="E21" s="20"/>
      <c r="F21" s="8"/>
      <c r="G21" s="12"/>
    </row>
    <row r="22" customFormat="false" ht="18.75" hidden="false" customHeight="false" outlineLevel="0" collapsed="false">
      <c r="A22" s="7"/>
      <c r="B22" s="8" t="s">
        <v>43</v>
      </c>
      <c r="C22" s="8"/>
      <c r="D22" s="9" t="s">
        <v>44</v>
      </c>
      <c r="E22" s="19" t="n">
        <f aca="false">(E8*E6^3-(E8-E10)*(E6-2*E12)^3)/12</f>
        <v>24186.7800666667</v>
      </c>
      <c r="F22" s="8" t="s">
        <v>45</v>
      </c>
      <c r="G22" s="12"/>
    </row>
    <row r="23" customFormat="false" ht="15" hidden="false" customHeight="false" outlineLevel="0" collapsed="false">
      <c r="A23" s="7"/>
      <c r="B23" s="8"/>
      <c r="C23" s="8"/>
      <c r="D23" s="9"/>
      <c r="E23" s="20"/>
      <c r="F23" s="8"/>
      <c r="G23" s="12"/>
    </row>
    <row r="24" customFormat="false" ht="18" hidden="false" customHeight="false" outlineLevel="0" collapsed="false">
      <c r="A24" s="7"/>
      <c r="B24" s="8" t="s">
        <v>46</v>
      </c>
      <c r="C24" s="8"/>
      <c r="D24" s="9" t="s">
        <v>47</v>
      </c>
      <c r="E24" s="19" t="n">
        <f aca="false">E20/1000*E14</f>
        <v>1121.137</v>
      </c>
      <c r="F24" s="8" t="s">
        <v>7</v>
      </c>
      <c r="G24" s="12"/>
    </row>
    <row r="25" customFormat="false" ht="15.75" hidden="false" customHeight="false" outlineLevel="0" collapsed="false">
      <c r="A25" s="15"/>
      <c r="B25" s="16"/>
      <c r="C25" s="16"/>
      <c r="D25" s="16"/>
      <c r="E25" s="16"/>
      <c r="F25" s="16"/>
      <c r="G25" s="17"/>
    </row>
    <row r="26" customFormat="false" ht="15" hidden="false" customHeight="false" outlineLevel="0" collapsed="false">
      <c r="A26" s="8"/>
      <c r="B26" s="8"/>
    </row>
    <row r="27" customFormat="false" ht="15" hidden="false" customHeight="false" outlineLevel="0" collapsed="false">
      <c r="B27" s="18" t="s">
        <v>48</v>
      </c>
    </row>
    <row r="28" customFormat="false" ht="15.75" hidden="false" customHeight="false" outlineLevel="0" collapsed="false">
      <c r="B28" s="23"/>
      <c r="C28" s="23"/>
      <c r="D28" s="23"/>
      <c r="E28" s="23"/>
      <c r="F28" s="23"/>
      <c r="G28" s="23"/>
      <c r="H28" s="23"/>
      <c r="I28" s="23"/>
    </row>
    <row r="29" customFormat="false" ht="15" hidden="false" customHeight="false" outlineLevel="0" collapsed="false">
      <c r="A29" s="3"/>
      <c r="B29" s="24"/>
      <c r="C29" s="24"/>
      <c r="D29" s="24"/>
      <c r="E29" s="24"/>
      <c r="F29" s="24"/>
      <c r="G29" s="25"/>
      <c r="H29" s="23"/>
      <c r="I29" s="23"/>
    </row>
    <row r="30" customFormat="false" ht="15" hidden="false" customHeight="false" outlineLevel="0" collapsed="false">
      <c r="A30" s="7"/>
      <c r="B30" s="23"/>
      <c r="C30" s="23"/>
      <c r="D30" s="23"/>
      <c r="E30" s="23"/>
      <c r="F30" s="23"/>
      <c r="G30" s="26"/>
      <c r="H30" s="23"/>
      <c r="I30" s="23"/>
    </row>
    <row r="31" customFormat="false" ht="15" hidden="false" customHeight="false" outlineLevel="0" collapsed="false">
      <c r="A31" s="7"/>
      <c r="B31" s="23"/>
      <c r="C31" s="23"/>
      <c r="D31" s="23"/>
      <c r="E31" s="23"/>
      <c r="F31" s="23"/>
      <c r="G31" s="26"/>
      <c r="H31" s="23"/>
      <c r="I31" s="23"/>
    </row>
    <row r="32" customFormat="false" ht="15" hidden="false" customHeight="false" outlineLevel="0" collapsed="false">
      <c r="A32" s="7"/>
      <c r="B32" s="23"/>
      <c r="C32" s="23"/>
      <c r="D32" s="23"/>
      <c r="E32" s="23"/>
      <c r="F32" s="23"/>
      <c r="G32" s="26"/>
      <c r="H32" s="23"/>
      <c r="I32" s="23"/>
    </row>
    <row r="33" customFormat="false" ht="15" hidden="false" customHeight="false" outlineLevel="0" collapsed="false">
      <c r="A33" s="7"/>
      <c r="B33" s="23"/>
      <c r="C33" s="23"/>
      <c r="D33" s="23"/>
      <c r="E33" s="23"/>
      <c r="F33" s="23"/>
      <c r="G33" s="26"/>
      <c r="H33" s="23"/>
      <c r="I33" s="23"/>
    </row>
    <row r="34" customFormat="false" ht="15" hidden="false" customHeight="false" outlineLevel="0" collapsed="false">
      <c r="A34" s="7"/>
      <c r="B34" s="23"/>
      <c r="C34" s="23"/>
      <c r="D34" s="23"/>
      <c r="E34" s="23"/>
      <c r="F34" s="23"/>
      <c r="G34" s="26"/>
      <c r="H34" s="23"/>
      <c r="I34" s="23"/>
    </row>
    <row r="35" customFormat="false" ht="15" hidden="false" customHeight="false" outlineLevel="0" collapsed="false">
      <c r="A35" s="7"/>
      <c r="B35" s="23"/>
      <c r="C35" s="23"/>
      <c r="D35" s="23"/>
      <c r="E35" s="23"/>
      <c r="F35" s="23"/>
      <c r="G35" s="26"/>
      <c r="H35" s="23"/>
      <c r="I35" s="23"/>
    </row>
    <row r="36" customFormat="false" ht="15" hidden="false" customHeight="false" outlineLevel="0" collapsed="false">
      <c r="A36" s="7"/>
      <c r="B36" s="23"/>
      <c r="C36" s="23"/>
      <c r="D36" s="23"/>
      <c r="E36" s="23"/>
      <c r="F36" s="23"/>
      <c r="G36" s="26"/>
      <c r="H36" s="23"/>
      <c r="I36" s="23"/>
    </row>
    <row r="37" customFormat="false" ht="15" hidden="false" customHeight="false" outlineLevel="0" collapsed="false">
      <c r="A37" s="7"/>
      <c r="B37" s="23"/>
      <c r="C37" s="23"/>
      <c r="D37" s="23"/>
      <c r="E37" s="23"/>
      <c r="F37" s="23"/>
      <c r="G37" s="26"/>
      <c r="H37" s="23"/>
      <c r="I37" s="23"/>
    </row>
    <row r="38" customFormat="false" ht="15" hidden="false" customHeight="false" outlineLevel="0" collapsed="false">
      <c r="A38" s="7"/>
      <c r="B38" s="23"/>
      <c r="C38" s="23"/>
      <c r="D38" s="23"/>
      <c r="E38" s="23"/>
      <c r="F38" s="23"/>
      <c r="G38" s="26"/>
      <c r="H38" s="23"/>
      <c r="I38" s="23"/>
    </row>
    <row r="39" customFormat="false" ht="15" hidden="false" customHeight="false" outlineLevel="0" collapsed="false">
      <c r="A39" s="7"/>
      <c r="B39" s="23"/>
      <c r="C39" s="23"/>
      <c r="D39" s="23"/>
      <c r="E39" s="23"/>
      <c r="F39" s="23"/>
      <c r="G39" s="26"/>
      <c r="H39" s="23"/>
      <c r="I39" s="23"/>
    </row>
    <row r="40" customFormat="false" ht="15" hidden="false" customHeight="false" outlineLevel="0" collapsed="false">
      <c r="A40" s="7"/>
      <c r="B40" s="23"/>
      <c r="C40" s="23"/>
      <c r="D40" s="23"/>
      <c r="E40" s="23"/>
      <c r="F40" s="23"/>
      <c r="G40" s="26"/>
      <c r="H40" s="23"/>
      <c r="I40" s="23"/>
    </row>
    <row r="41" customFormat="false" ht="15" hidden="false" customHeight="false" outlineLevel="0" collapsed="false">
      <c r="A41" s="7"/>
      <c r="B41" s="23"/>
      <c r="C41" s="23"/>
      <c r="D41" s="23"/>
      <c r="E41" s="23"/>
      <c r="F41" s="23"/>
      <c r="G41" s="26"/>
      <c r="H41" s="23"/>
      <c r="I41" s="23"/>
    </row>
    <row r="42" customFormat="false" ht="15" hidden="false" customHeight="false" outlineLevel="0" collapsed="false">
      <c r="A42" s="7"/>
      <c r="B42" s="23"/>
      <c r="C42" s="23"/>
      <c r="D42" s="23"/>
      <c r="E42" s="23"/>
      <c r="F42" s="23"/>
      <c r="G42" s="26"/>
      <c r="H42" s="23"/>
      <c r="I42" s="23"/>
    </row>
    <row r="43" customFormat="false" ht="15" hidden="false" customHeight="false" outlineLevel="0" collapsed="false">
      <c r="A43" s="7"/>
      <c r="B43" s="23"/>
      <c r="C43" s="23"/>
      <c r="D43" s="23"/>
      <c r="E43" s="23"/>
      <c r="F43" s="23"/>
      <c r="G43" s="26"/>
      <c r="H43" s="23"/>
      <c r="I43" s="23"/>
    </row>
    <row r="44" customFormat="false" ht="15" hidden="false" customHeight="false" outlineLevel="0" collapsed="false">
      <c r="A44" s="7"/>
      <c r="B44" s="23"/>
      <c r="C44" s="23"/>
      <c r="D44" s="23"/>
      <c r="E44" s="23"/>
      <c r="F44" s="23"/>
      <c r="G44" s="26"/>
      <c r="H44" s="23"/>
      <c r="I44" s="23"/>
    </row>
    <row r="45" customFormat="false" ht="15" hidden="false" customHeight="false" outlineLevel="0" collapsed="false">
      <c r="A45" s="7"/>
      <c r="B45" s="23"/>
      <c r="C45" s="23"/>
      <c r="D45" s="23"/>
      <c r="E45" s="23"/>
      <c r="F45" s="23"/>
      <c r="G45" s="26"/>
      <c r="H45" s="23"/>
      <c r="I45" s="23"/>
    </row>
    <row r="46" customFormat="false" ht="15" hidden="false" customHeight="false" outlineLevel="0" collapsed="false">
      <c r="A46" s="7"/>
      <c r="B46" s="23"/>
      <c r="C46" s="23"/>
      <c r="D46" s="23"/>
      <c r="E46" s="23"/>
      <c r="F46" s="23"/>
      <c r="G46" s="26"/>
      <c r="H46" s="23"/>
      <c r="I46" s="23"/>
    </row>
    <row r="47" customFormat="false" ht="15" hidden="false" customHeight="false" outlineLevel="0" collapsed="false">
      <c r="A47" s="7"/>
      <c r="B47" s="23"/>
      <c r="C47" s="23"/>
      <c r="D47" s="23"/>
      <c r="E47" s="23"/>
      <c r="F47" s="23"/>
      <c r="G47" s="26"/>
      <c r="H47" s="23"/>
      <c r="I47" s="23"/>
    </row>
    <row r="48" customFormat="false" ht="15" hidden="false" customHeight="false" outlineLevel="0" collapsed="false">
      <c r="A48" s="7"/>
      <c r="B48" s="23"/>
      <c r="C48" s="23"/>
      <c r="D48" s="23"/>
      <c r="E48" s="23"/>
      <c r="F48" s="23"/>
      <c r="G48" s="26"/>
      <c r="H48" s="23"/>
      <c r="I48" s="23"/>
    </row>
    <row r="49" customFormat="false" ht="15" hidden="false" customHeight="false" outlineLevel="0" collapsed="false">
      <c r="A49" s="7"/>
      <c r="B49" s="8"/>
      <c r="C49" s="8"/>
      <c r="D49" s="8"/>
      <c r="E49" s="8"/>
      <c r="F49" s="8"/>
      <c r="G49" s="12"/>
    </row>
    <row r="50" customFormat="false" ht="15.75" hidden="false" customHeight="false" outlineLevel="0" collapsed="false">
      <c r="A50" s="15"/>
      <c r="B50" s="16"/>
      <c r="C50" s="16"/>
      <c r="D50" s="16"/>
      <c r="E50" s="16"/>
      <c r="F50" s="16"/>
      <c r="G50" s="17"/>
    </row>
    <row r="53" customFormat="false" ht="15" hidden="false" customHeight="false" outlineLevel="0" collapsed="false">
      <c r="B53" s="0" t="s">
        <v>26</v>
      </c>
    </row>
  </sheetData>
  <sheetProtection sheet="false"/>
  <mergeCells count="1">
    <mergeCell ref="B1:G1"/>
  </mergeCells>
  <conditionalFormatting sqref="E6;E8;E10;E12;E14">
    <cfRule type="expression" priority="2" aboveAverage="0" equalAverage="0" bottom="0" percent="0" rank="0" text="" dxfId="0">
      <formula>ISBLANK(E6)</formula>
    </cfRule>
  </conditionalFormatting>
  <dataValidations count="5">
    <dataValidation allowBlank="false" error="Sie haben einen Wert eingegben, welcher den Eingabewert übersteigt. Der Eingabewert reicht von 0,1cm bis 1000cm!" errorTitle="Ungültiger Wert" operator="between" prompt="Bitte geben Sie die Flanschdicke ein!" showDropDown="false" showErrorMessage="true" showInputMessage="true" sqref="E12" type="decimal">
      <formula1>0.1</formula1>
      <formula2>1000</formula2>
    </dataValidation>
    <dataValidation allowBlank="true" error="Sie haben einen Wert eingegben, welcher den Eingabewert übersteigt. Der Eingabewert reicht von 1cm bis 1000cm!" errorTitle="Ungültiger Wert" operator="between" prompt="Bitte geben Sie die Höhe des Trägers ein!" promptTitle="Wert wählen" showDropDown="false" showErrorMessage="true" showInputMessage="true" sqref="E6" type="decimal">
      <formula1>1</formula1>
      <formula2>1000</formula2>
    </dataValidation>
    <dataValidation allowBlank="true" error="Sie haben einen Wert eingegben, welcher den Eingabewert übersteigt. Der Eingabewert reicht von 0,01 kg/m³ bis 10000 kg/m³!" errorTitle="Untypischer Wert" operator="between" prompt="Bitte geben Sie die Wichte/Dichte des Materials ein!" showDropDown="false" showErrorMessage="true" showInputMessage="true" sqref="E14" type="decimal">
      <formula1>0.1</formula1>
      <formula2>10000</formula2>
    </dataValidation>
    <dataValidation allowBlank="true" error="Sie haben einen Wert eingegben, welcher den Eingabewert übersteigt. Der Eingabewert reicht von 1cm bis 1000cm!" errorTitle="Negativer Wert" operator="between" prompt="Bitte geben Sie die Breite des Trägers ein." showDropDown="false" showErrorMessage="true" showInputMessage="true" sqref="E8" type="decimal">
      <formula1>1</formula1>
      <formula2>1000</formula2>
    </dataValidation>
    <dataValidation allowBlank="true" error="Sie haben einen Wert eingegben, welcher den Eingabewert übersteigt. Der Eingabewert reicht von 0,1cm bis 1000cm!" errorTitle="Negativer Wert" operator="between" prompt="Bitte geben Sie die Stegdicke ein!" showDropDown="false" showErrorMessage="true" showInputMessage="true" sqref="E10" type="decimal">
      <formula1>0.1</formula1>
      <formula2>1000</formula2>
    </dataValidation>
  </dataValidations>
  <printOptions headings="false" gridLines="false" gridLinesSet="true" horizontalCentered="false" verticalCentered="false"/>
  <pageMargins left="0.7" right="0.7" top="0.7875" bottom="0.78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8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2" hidden="false" style="0" width="10.7295918367347" collapsed="true"/>
    <col min="3" max="3" hidden="false" style="0" width="10.7091836734694" collapsed="true"/>
    <col min="4" max="4" hidden="false" style="0" width="3.86224489795918" collapsed="true"/>
    <col min="5" max="5" hidden="false" style="0" width="12.4183673469388" collapsed="true"/>
    <col min="6" max="7" hidden="false" style="0" width="10.8520408163265" collapsed="true"/>
    <col min="8" max="8" hidden="false" style="0" width="10.7295918367347" collapsed="true"/>
    <col min="9" max="9" hidden="false" style="0" width="12.1377551020408" collapsed="true"/>
    <col min="10" max="10" hidden="false" style="0" width="12.8622448979592" collapsed="true"/>
    <col min="11" max="11" hidden="false" style="0" width="11.5204081632653" collapsed="true"/>
    <col min="12" max="1025" hidden="false" style="0" width="10.7295918367347" collapsed="true"/>
  </cols>
  <sheetData>
    <row r="1" customFormat="false" ht="15" hidden="false" customHeight="false" outlineLevel="0" collapsed="false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/>
    </row>
    <row r="2" customFormat="false" ht="15" hidden="false" customHeight="true" outlineLevel="0" collapsed="false">
      <c r="A2" s="27" t="s">
        <v>49</v>
      </c>
      <c r="B2" s="27" t="s">
        <v>50</v>
      </c>
      <c r="C2" s="27" t="s">
        <v>51</v>
      </c>
      <c r="E2" s="27" t="s">
        <v>52</v>
      </c>
      <c r="F2" s="27" t="s">
        <v>53</v>
      </c>
      <c r="G2" s="27" t="s">
        <v>54</v>
      </c>
      <c r="I2" s="27" t="s">
        <v>49</v>
      </c>
      <c r="L2" s="8"/>
      <c r="M2" s="8"/>
      <c r="N2" s="8"/>
    </row>
    <row r="3" customFormat="false" ht="33.75" hidden="false" customHeight="true" outlineLevel="0" collapsed="false">
      <c r="A3" s="27"/>
      <c r="B3" s="27"/>
      <c r="C3" s="27"/>
      <c r="E3" s="27"/>
      <c r="F3" s="27"/>
      <c r="G3" s="27"/>
      <c r="I3" s="27"/>
      <c r="L3" s="8"/>
      <c r="M3" s="8"/>
      <c r="N3" s="8"/>
    </row>
    <row r="4" customFormat="false" ht="15" hidden="false" customHeight="false" outlineLevel="0" collapsed="false">
      <c r="A4" s="28" t="s">
        <v>4</v>
      </c>
      <c r="B4" s="28" t="s">
        <v>4</v>
      </c>
      <c r="C4" s="28" t="s">
        <v>4</v>
      </c>
      <c r="D4" s="29"/>
      <c r="E4" s="28" t="s">
        <v>7</v>
      </c>
      <c r="F4" s="28" t="s">
        <v>10</v>
      </c>
      <c r="G4" s="28" t="s">
        <v>10</v>
      </c>
      <c r="I4" s="28" t="s">
        <v>4</v>
      </c>
      <c r="L4" s="8"/>
      <c r="M4" s="8"/>
      <c r="N4" s="8"/>
    </row>
    <row r="5" customFormat="false" ht="15" hidden="false" customHeight="false" outlineLevel="0" collapsed="false">
      <c r="A5" s="28" t="n">
        <f aca="false">Ergebnisse!E12</f>
        <v>2</v>
      </c>
      <c r="B5" s="28" t="n">
        <f aca="false">Ergebnisse!E16</f>
        <v>6.5</v>
      </c>
      <c r="C5" s="30" t="n">
        <f aca="false">Ergebnisse!E6</f>
        <v>14</v>
      </c>
      <c r="E5" s="30" t="n">
        <f aca="false">Ergebnisse!E8+'Eingabe QS'!E24</f>
        <v>4121.137</v>
      </c>
      <c r="F5" s="28" t="n">
        <f aca="false">Ergebnisse!E10</f>
        <v>20000</v>
      </c>
      <c r="G5" s="28" t="n">
        <f aca="false">Ergebnisse!E14</f>
        <v>20000</v>
      </c>
      <c r="I5" s="28" t="n">
        <f aca="false">Ergebnisse!E12</f>
        <v>2</v>
      </c>
      <c r="L5" s="8"/>
      <c r="M5" s="8"/>
      <c r="N5" s="8"/>
    </row>
    <row r="6" customFormat="false" ht="15" hidden="false" customHeight="false" outlineLevel="0" collapsed="false">
      <c r="L6" s="8"/>
      <c r="M6" s="8"/>
      <c r="N6" s="8"/>
    </row>
    <row r="7" customFormat="false" ht="15" hidden="false" customHeight="false" outlineLevel="0" collapsed="false">
      <c r="L7" s="8"/>
      <c r="M7" s="8"/>
      <c r="N7" s="8"/>
    </row>
    <row r="8" customFormat="false" ht="18" hidden="false" customHeight="true" outlineLevel="0" collapsed="false">
      <c r="A8" s="28" t="s">
        <v>55</v>
      </c>
      <c r="B8" s="28" t="s">
        <v>56</v>
      </c>
      <c r="C8" s="28" t="s">
        <v>57</v>
      </c>
      <c r="D8" s="31"/>
      <c r="E8" s="28" t="s">
        <v>58</v>
      </c>
      <c r="F8" s="28" t="s">
        <v>59</v>
      </c>
      <c r="G8" s="28" t="s">
        <v>60</v>
      </c>
      <c r="H8" s="28" t="s">
        <v>61</v>
      </c>
      <c r="I8" s="28" t="s">
        <v>55</v>
      </c>
      <c r="J8" s="32" t="s">
        <v>62</v>
      </c>
      <c r="K8" s="33" t="s">
        <v>63</v>
      </c>
      <c r="L8" s="8"/>
      <c r="M8" s="8"/>
      <c r="N8" s="8"/>
    </row>
    <row r="9" customFormat="false" ht="15" hidden="false" customHeight="false" outlineLevel="0" collapsed="false">
      <c r="A9" s="28" t="s">
        <v>4</v>
      </c>
      <c r="B9" s="28" t="s">
        <v>4</v>
      </c>
      <c r="C9" s="28" t="s">
        <v>4</v>
      </c>
      <c r="D9" s="31"/>
      <c r="E9" s="28" t="s">
        <v>20</v>
      </c>
      <c r="F9" s="28" t="s">
        <v>20</v>
      </c>
      <c r="G9" s="28" t="s">
        <v>20</v>
      </c>
      <c r="H9" s="28" t="s">
        <v>20</v>
      </c>
      <c r="I9" s="28" t="s">
        <v>4</v>
      </c>
      <c r="J9" s="32"/>
      <c r="K9" s="33"/>
      <c r="L9" s="8"/>
      <c r="M9" s="8"/>
      <c r="N9" s="8"/>
    </row>
    <row r="10" customFormat="false" ht="15" hidden="false" customHeight="true" outlineLevel="0" collapsed="false">
      <c r="A10" s="34" t="n">
        <v>0</v>
      </c>
      <c r="B10" s="35" t="n">
        <f aca="false">A10/$C$5</f>
        <v>0</v>
      </c>
      <c r="C10" s="35" t="n">
        <f aca="false">($C$5-A10)/$C$5</f>
        <v>1</v>
      </c>
      <c r="D10" s="36"/>
      <c r="E10" s="34" t="n">
        <f aca="false">(B10*C10)/2*$C$5*$C$5*$E$5</f>
        <v>0</v>
      </c>
      <c r="F10" s="34" t="n">
        <f aca="false">IF($A$5&gt;$C$5,,IF(A10&lt;=$A$5,B10*($C$5-$A$5)*$F$5,C10*$A$5*$F$5))</f>
        <v>0</v>
      </c>
      <c r="G10" s="34" t="n">
        <f aca="false">IF($B$5&gt;$C$5,,IF(A10&lt;=$B$5,B10*($C$5-$B$5)*$G$5,C10*$B$5*$G$5))</f>
        <v>0</v>
      </c>
      <c r="H10" s="34" t="n">
        <f aca="false">E10+F10+G10</f>
        <v>0</v>
      </c>
      <c r="I10" s="37" t="n">
        <v>0</v>
      </c>
      <c r="J10" s="38" t="s">
        <v>4</v>
      </c>
      <c r="K10" s="39" t="s">
        <v>4</v>
      </c>
    </row>
    <row r="11" customFormat="false" ht="15.75" hidden="false" customHeight="false" outlineLevel="0" collapsed="false">
      <c r="A11" s="34" t="n">
        <f aca="false">A10+VLOOKUP($C$5,$J$11:$K$14,2)</f>
        <v>0.2</v>
      </c>
      <c r="B11" s="35" t="n">
        <f aca="false">A11/$C$5</f>
        <v>0.0142857142857143</v>
      </c>
      <c r="C11" s="35" t="n">
        <f aca="false">($C$5-A11)/$C$5</f>
        <v>0.985714285714286</v>
      </c>
      <c r="D11" s="36"/>
      <c r="E11" s="34" t="n">
        <f aca="false">(B11*C11)/2*$C$5*$C$5*$E$5</f>
        <v>5687.16906</v>
      </c>
      <c r="F11" s="34" t="n">
        <f aca="false">IF($A$5&gt;$C$5,,IF(A11&lt;=$A$5,B11*($C$5-$A$5)*$F$5,C11*$A$5*$F$5))</f>
        <v>3428.57142857143</v>
      </c>
      <c r="G11" s="34" t="n">
        <f aca="false">IF($B$5&gt;$C$5,,IF(A11&lt;=$B$5,B11*($C$5-$B$5)*$G$5,C11*$B$5*$G$5))</f>
        <v>2142.85714285714</v>
      </c>
      <c r="H11" s="34" t="n">
        <f aca="false">E11+F11+G11</f>
        <v>11258.5976314286</v>
      </c>
      <c r="I11" s="37" t="n">
        <f aca="false">I10+VLOOKUP($C$5,$J$11:$K$14,2)</f>
        <v>0.2</v>
      </c>
      <c r="J11" s="40" t="n">
        <v>3.5</v>
      </c>
      <c r="K11" s="40" t="n">
        <v>0.05</v>
      </c>
    </row>
    <row r="12" customFormat="false" ht="15" hidden="false" customHeight="false" outlineLevel="0" collapsed="false">
      <c r="A12" s="34" t="n">
        <f aca="false">A11+VLOOKUP($C$5,$J$11:$K$14,2)</f>
        <v>0.4</v>
      </c>
      <c r="B12" s="35" t="n">
        <f aca="false">A12/$C$5</f>
        <v>0.0285714285714286</v>
      </c>
      <c r="C12" s="35" t="n">
        <f aca="false">($C$5-A12)/$C$5</f>
        <v>0.971428571428571</v>
      </c>
      <c r="D12" s="36"/>
      <c r="E12" s="34" t="n">
        <f aca="false">(B12*C12)/2*$C$5*$C$5*$E$5</f>
        <v>11209.49264</v>
      </c>
      <c r="F12" s="34" t="n">
        <f aca="false">IF($A$5&gt;$C$5,,IF(A12&lt;=$A$5,B12*($C$5-$A$5)*$F$5,C12*$A$5*$F$5))</f>
        <v>6857.14285714286</v>
      </c>
      <c r="G12" s="34" t="n">
        <f aca="false">IF($B$5&gt;$C$5,,IF(A12&lt;=$B$5,B12*($C$5-$B$5)*$G$5,C12*$B$5*$G$5))</f>
        <v>4285.71428571429</v>
      </c>
      <c r="H12" s="34" t="n">
        <f aca="false">E12+F12+G12</f>
        <v>22352.3497828571</v>
      </c>
      <c r="I12" s="37" t="n">
        <f aca="false">I11+VLOOKUP($C$5,$J$11:$K$14,2)</f>
        <v>0.4</v>
      </c>
      <c r="J12" s="41" t="n">
        <v>7</v>
      </c>
      <c r="K12" s="40" t="n">
        <v>0.1</v>
      </c>
    </row>
    <row r="13" customFormat="false" ht="15" hidden="false" customHeight="false" outlineLevel="0" collapsed="false">
      <c r="A13" s="34" t="n">
        <f aca="false">A12+VLOOKUP($C$5,$J$11:$K$14,2)</f>
        <v>0.6</v>
      </c>
      <c r="B13" s="35" t="n">
        <f aca="false">A13/$C$5</f>
        <v>0.0428571428571429</v>
      </c>
      <c r="C13" s="35" t="n">
        <f aca="false">($C$5-A13)/$C$5</f>
        <v>0.957142857142857</v>
      </c>
      <c r="D13" s="36"/>
      <c r="E13" s="34" t="n">
        <f aca="false">(B13*C13)/2*$C$5*$C$5*$E$5</f>
        <v>16566.97074</v>
      </c>
      <c r="F13" s="34" t="n">
        <f aca="false">IF($A$5&gt;$C$5,,IF(A13&lt;=$A$5,B13*($C$5-$A$5)*$F$5,C13*$A$5*$F$5))</f>
        <v>10285.7142857143</v>
      </c>
      <c r="G13" s="34" t="n">
        <f aca="false">IF($B$5&gt;$C$5,,IF(A13&lt;=$B$5,B13*($C$5-$B$5)*$G$5,C13*$B$5*$G$5))</f>
        <v>6428.57142857143</v>
      </c>
      <c r="H13" s="34" t="n">
        <f aca="false">E13+F13+G13</f>
        <v>33281.2564542857</v>
      </c>
      <c r="I13" s="37" t="n">
        <f aca="false">I12+VLOOKUP($C$5,$J$11:$K$14,2)</f>
        <v>0.6</v>
      </c>
      <c r="J13" s="41" t="n">
        <v>10.5</v>
      </c>
      <c r="K13" s="40" t="n">
        <v>0.15</v>
      </c>
    </row>
    <row r="14" customFormat="false" ht="15" hidden="false" customHeight="false" outlineLevel="0" collapsed="false">
      <c r="A14" s="34" t="n">
        <f aca="false">A13+VLOOKUP($C$5,$J$11:$K$14,2)</f>
        <v>0.8</v>
      </c>
      <c r="B14" s="35" t="n">
        <f aca="false">A14/$C$5</f>
        <v>0.0571428571428571</v>
      </c>
      <c r="C14" s="35" t="n">
        <f aca="false">($C$5-A14)/$C$5</f>
        <v>0.942857142857143</v>
      </c>
      <c r="D14" s="36"/>
      <c r="E14" s="34" t="n">
        <f aca="false">(B14*C14)/2*$C$5*$C$5*$E$5</f>
        <v>21759.60336</v>
      </c>
      <c r="F14" s="34" t="n">
        <f aca="false">IF($A$5&gt;$C$5,,IF(A14&lt;=$A$5,B14*($C$5-$A$5)*$F$5,C14*$A$5*$F$5))</f>
        <v>13714.2857142857</v>
      </c>
      <c r="G14" s="34" t="n">
        <f aca="false">IF($B$5&gt;$C$5,,IF(A14&lt;=$B$5,B14*($C$5-$B$5)*$G$5,C14*$B$5*$G$5))</f>
        <v>8571.42857142857</v>
      </c>
      <c r="H14" s="34" t="n">
        <f aca="false">E14+F14+G14</f>
        <v>44045.3176457143</v>
      </c>
      <c r="I14" s="37" t="n">
        <f aca="false">I13+VLOOKUP($C$5,$J$11:$K$14,2)</f>
        <v>0.8</v>
      </c>
      <c r="J14" s="41" t="n">
        <v>14</v>
      </c>
      <c r="K14" s="40" t="n">
        <v>0.2</v>
      </c>
    </row>
    <row r="15" customFormat="false" ht="15" hidden="false" customHeight="false" outlineLevel="0" collapsed="false">
      <c r="A15" s="34" t="n">
        <f aca="false">A14+VLOOKUP($C$5,$J$11:$K$14,2)</f>
        <v>1</v>
      </c>
      <c r="B15" s="35" t="n">
        <f aca="false">A15/$C$5</f>
        <v>0.0714285714285714</v>
      </c>
      <c r="C15" s="35" t="n">
        <f aca="false">($C$5-A15)/$C$5</f>
        <v>0.928571428571429</v>
      </c>
      <c r="D15" s="36"/>
      <c r="E15" s="34" t="n">
        <f aca="false">(B15*C15)/2*$C$5*$C$5*$E$5</f>
        <v>26787.3905</v>
      </c>
      <c r="F15" s="34" t="n">
        <f aca="false">IF($A$5&gt;$C$5,,IF(A15&lt;=$A$5,B15*($C$5-$A$5)*$F$5,C15*$A$5*$F$5))</f>
        <v>17142.8571428571</v>
      </c>
      <c r="G15" s="34" t="n">
        <f aca="false">IF($B$5&gt;$C$5,,IF(A15&lt;=$B$5,B15*($C$5-$B$5)*$G$5,C15*$B$5*$G$5))</f>
        <v>10714.2857142857</v>
      </c>
      <c r="H15" s="34" t="n">
        <f aca="false">E15+F15+G15</f>
        <v>54644.5333571429</v>
      </c>
      <c r="I15" s="37" t="n">
        <f aca="false">I14+VLOOKUP($C$5,$J$11:$K$14,2)</f>
        <v>1</v>
      </c>
      <c r="J15" s="37"/>
    </row>
    <row r="16" customFormat="false" ht="15" hidden="false" customHeight="false" outlineLevel="0" collapsed="false">
      <c r="A16" s="34" t="n">
        <f aca="false">A15+VLOOKUP($C$5,$J$11:$K$14,2)</f>
        <v>1.2</v>
      </c>
      <c r="B16" s="35" t="n">
        <f aca="false">A16/$C$5</f>
        <v>0.0857142857142857</v>
      </c>
      <c r="C16" s="35" t="n">
        <f aca="false">($C$5-A16)/$C$5</f>
        <v>0.914285714285714</v>
      </c>
      <c r="D16" s="36"/>
      <c r="E16" s="34" t="n">
        <f aca="false">(B16*C16)/2*$C$5*$C$5*$E$5</f>
        <v>31650.33216</v>
      </c>
      <c r="F16" s="34" t="n">
        <f aca="false">IF($A$5&gt;$C$5,,IF(A16&lt;=$A$5,B16*($C$5-$A$5)*$F$5,C16*$A$5*$F$5))</f>
        <v>20571.4285714286</v>
      </c>
      <c r="G16" s="34" t="n">
        <f aca="false">IF($B$5&gt;$C$5,,IF(A16&lt;=$B$5,B16*($C$5-$B$5)*$G$5,C16*$B$5*$G$5))</f>
        <v>12857.1428571429</v>
      </c>
      <c r="H16" s="34" t="n">
        <f aca="false">E16+F16+G16</f>
        <v>65078.9035885714</v>
      </c>
      <c r="I16" s="37" t="n">
        <f aca="false">I15+VLOOKUP($C$5,$J$11:$K$14,2)</f>
        <v>1.2</v>
      </c>
      <c r="J16" s="37"/>
    </row>
    <row r="17" customFormat="false" ht="15" hidden="false" customHeight="false" outlineLevel="0" collapsed="false">
      <c r="A17" s="34" t="n">
        <f aca="false">A16+VLOOKUP($C$5,$J$11:$K$14,2)</f>
        <v>1.4</v>
      </c>
      <c r="B17" s="35" t="n">
        <f aca="false">A17/$C$5</f>
        <v>0.1</v>
      </c>
      <c r="C17" s="35" t="n">
        <f aca="false">($C$5-A17)/$C$5</f>
        <v>0.9</v>
      </c>
      <c r="D17" s="36"/>
      <c r="E17" s="34" t="n">
        <f aca="false">(B17*C17)/2*$C$5*$C$5*$E$5</f>
        <v>36348.42834</v>
      </c>
      <c r="F17" s="34" t="n">
        <f aca="false">IF($A$5&gt;$C$5,,IF(A17&lt;=$A$5,B17*($C$5-$A$5)*$F$5,C17*$A$5*$F$5))</f>
        <v>24000</v>
      </c>
      <c r="G17" s="34" t="n">
        <f aca="false">IF($B$5&gt;$C$5,,IF(A17&lt;=$B$5,B17*($C$5-$B$5)*$G$5,C17*$B$5*$G$5))</f>
        <v>15000</v>
      </c>
      <c r="H17" s="34" t="n">
        <f aca="false">E17+F17+G17</f>
        <v>75348.42834</v>
      </c>
      <c r="I17" s="37" t="n">
        <f aca="false">I16+VLOOKUP($C$5,$J$11:$K$14,2)</f>
        <v>1.4</v>
      </c>
      <c r="J17" s="37"/>
    </row>
    <row r="18" customFormat="false" ht="15" hidden="false" customHeight="false" outlineLevel="0" collapsed="false">
      <c r="A18" s="34" t="n">
        <f aca="false">A17+VLOOKUP($C$5,$J$11:$K$14,2)</f>
        <v>1.6</v>
      </c>
      <c r="B18" s="35" t="n">
        <f aca="false">A18/$C$5</f>
        <v>0.114285714285714</v>
      </c>
      <c r="C18" s="35" t="n">
        <f aca="false">($C$5-A18)/$C$5</f>
        <v>0.885714285714286</v>
      </c>
      <c r="D18" s="36"/>
      <c r="E18" s="34" t="n">
        <f aca="false">(B18*C18)/2*$C$5*$C$5*$E$5</f>
        <v>40881.67904</v>
      </c>
      <c r="F18" s="34" t="n">
        <f aca="false">IF($A$5&gt;$C$5,,IF(A18&lt;=$A$5,B18*($C$5-$A$5)*$F$5,C18*$A$5*$F$5))</f>
        <v>27428.5714285714</v>
      </c>
      <c r="G18" s="34" t="n">
        <f aca="false">IF($B$5&gt;$C$5,,IF(A18&lt;=$B$5,B18*($C$5-$B$5)*$G$5,C18*$B$5*$G$5))</f>
        <v>17142.8571428571</v>
      </c>
      <c r="H18" s="34" t="n">
        <f aca="false">E18+F18+G18</f>
        <v>85453.1076114286</v>
      </c>
      <c r="I18" s="37" t="n">
        <f aca="false">I17+VLOOKUP($C$5,$J$11:$K$14,2)</f>
        <v>1.6</v>
      </c>
      <c r="J18" s="37"/>
    </row>
    <row r="19" customFormat="false" ht="15" hidden="false" customHeight="false" outlineLevel="0" collapsed="false">
      <c r="A19" s="34" t="n">
        <f aca="false">A18+VLOOKUP($C$5,$J$11:$K$14,2)</f>
        <v>1.8</v>
      </c>
      <c r="B19" s="35" t="n">
        <f aca="false">A19/$C$5</f>
        <v>0.128571428571429</v>
      </c>
      <c r="C19" s="35" t="n">
        <f aca="false">($C$5-A19)/$C$5</f>
        <v>0.871428571428571</v>
      </c>
      <c r="D19" s="36"/>
      <c r="E19" s="34" t="n">
        <f aca="false">(B19*C19)/2*$C$5*$C$5*$E$5</f>
        <v>45250.08426</v>
      </c>
      <c r="F19" s="34" t="n">
        <f aca="false">IF($A$5&gt;$C$5,,IF(A19&lt;=$A$5,B19*($C$5-$A$5)*$F$5,C19*$A$5*$F$5))</f>
        <v>30857.1428571429</v>
      </c>
      <c r="G19" s="34" t="n">
        <f aca="false">IF($B$5&gt;$C$5,,IF(A19&lt;=$B$5,B19*($C$5-$B$5)*$G$5,C19*$B$5*$G$5))</f>
        <v>19285.7142857143</v>
      </c>
      <c r="H19" s="34" t="n">
        <f aca="false">E19+F19+G19</f>
        <v>95392.9414028571</v>
      </c>
      <c r="I19" s="37" t="n">
        <f aca="false">I18+VLOOKUP($C$5,$J$11:$K$14,2)</f>
        <v>1.8</v>
      </c>
      <c r="J19" s="37"/>
    </row>
    <row r="20" customFormat="false" ht="15" hidden="false" customHeight="false" outlineLevel="0" collapsed="false">
      <c r="A20" s="34" t="n">
        <f aca="false">A19+VLOOKUP($C$5,$J$11:$K$14,2)</f>
        <v>2</v>
      </c>
      <c r="B20" s="35" t="n">
        <f aca="false">A20/$C$5</f>
        <v>0.142857142857143</v>
      </c>
      <c r="C20" s="35" t="n">
        <f aca="false">($C$5-A20)/$C$5</f>
        <v>0.857142857142857</v>
      </c>
      <c r="D20" s="36"/>
      <c r="E20" s="34" t="n">
        <f aca="false">(B20*C20)/2*$C$5*$C$5*$E$5</f>
        <v>49453.644</v>
      </c>
      <c r="F20" s="34" t="n">
        <f aca="false">IF($A$5&gt;$C$5,,IF(A20&lt;=$A$5,B20*($C$5-$A$5)*$F$5,C20*$A$5*$F$5))</f>
        <v>34285.7142857143</v>
      </c>
      <c r="G20" s="34" t="n">
        <f aca="false">IF($B$5&gt;$C$5,,IF(A20&lt;=$B$5,B20*($C$5-$B$5)*$G$5,C20*$B$5*$G$5))</f>
        <v>21428.5714285714</v>
      </c>
      <c r="H20" s="34" t="n">
        <f aca="false">E20+F20+G20</f>
        <v>105167.929714286</v>
      </c>
      <c r="I20" s="37" t="n">
        <f aca="false">I19+VLOOKUP($C$5,$J$11:$K$14,2)</f>
        <v>2</v>
      </c>
      <c r="J20" s="37"/>
    </row>
    <row r="21" customFormat="false" ht="15" hidden="false" customHeight="false" outlineLevel="0" collapsed="false">
      <c r="A21" s="34" t="n">
        <f aca="false">A20+VLOOKUP($C$5,$J$11:$K$14,2)</f>
        <v>2.2</v>
      </c>
      <c r="B21" s="35" t="n">
        <f aca="false">A21/$C$5</f>
        <v>0.157142857142857</v>
      </c>
      <c r="C21" s="35" t="n">
        <f aca="false">($C$5-A21)/$C$5</f>
        <v>0.842857142857143</v>
      </c>
      <c r="D21" s="36"/>
      <c r="E21" s="34" t="n">
        <f aca="false">(B21*C21)/2*$C$5*$C$5*$E$5</f>
        <v>53492.35826</v>
      </c>
      <c r="F21" s="34" t="n">
        <f aca="false">IF($A$5&gt;$C$5,,IF(A21&lt;=$A$5,B21*($C$5-$A$5)*$F$5,C21*$A$5*$F$5))</f>
        <v>33714.2857142857</v>
      </c>
      <c r="G21" s="34" t="n">
        <f aca="false">IF($B$5&gt;$C$5,,IF(A21&lt;=$B$5,B21*($C$5-$B$5)*$G$5,C21*$B$5*$G$5))</f>
        <v>23571.4285714286</v>
      </c>
      <c r="H21" s="34" t="n">
        <f aca="false">E21+F21+G21</f>
        <v>110778.072545714</v>
      </c>
      <c r="I21" s="37" t="n">
        <f aca="false">I20+VLOOKUP($C$5,$J$11:$K$14,2)</f>
        <v>2.2</v>
      </c>
      <c r="J21" s="37"/>
    </row>
    <row r="22" customFormat="false" ht="15" hidden="false" customHeight="false" outlineLevel="0" collapsed="false">
      <c r="A22" s="34" t="n">
        <f aca="false">A21+VLOOKUP($C$5,$J$11:$K$14,2)</f>
        <v>2.4</v>
      </c>
      <c r="B22" s="35" t="n">
        <f aca="false">A22/$C$5</f>
        <v>0.171428571428571</v>
      </c>
      <c r="C22" s="35" t="n">
        <f aca="false">($C$5-A22)/$C$5</f>
        <v>0.828571428571429</v>
      </c>
      <c r="D22" s="36"/>
      <c r="E22" s="34" t="n">
        <f aca="false">(B22*C22)/2*$C$5*$C$5*$E$5</f>
        <v>57366.22704</v>
      </c>
      <c r="F22" s="34" t="n">
        <f aca="false">IF($A$5&gt;$C$5,,IF(A22&lt;=$A$5,B22*($C$5-$A$5)*$F$5,C22*$A$5*$F$5))</f>
        <v>33142.8571428571</v>
      </c>
      <c r="G22" s="34" t="n">
        <f aca="false">IF($B$5&gt;$C$5,,IF(A22&lt;=$B$5,B22*($C$5-$B$5)*$G$5,C22*$B$5*$G$5))</f>
        <v>25714.2857142857</v>
      </c>
      <c r="H22" s="34" t="n">
        <f aca="false">E22+F22+G22</f>
        <v>116223.369897143</v>
      </c>
      <c r="I22" s="37" t="n">
        <f aca="false">I21+VLOOKUP($C$5,$J$11:$K$14,2)</f>
        <v>2.4</v>
      </c>
      <c r="J22" s="37"/>
    </row>
    <row r="23" customFormat="false" ht="15" hidden="false" customHeight="false" outlineLevel="0" collapsed="false">
      <c r="A23" s="34" t="n">
        <f aca="false">A22+VLOOKUP($C$5,$J$11:$K$14,2)</f>
        <v>2.6</v>
      </c>
      <c r="B23" s="35" t="n">
        <f aca="false">A23/$C$5</f>
        <v>0.185714285714286</v>
      </c>
      <c r="C23" s="35" t="n">
        <f aca="false">($C$5-A23)/$C$5</f>
        <v>0.814285714285714</v>
      </c>
      <c r="D23" s="36"/>
      <c r="E23" s="34" t="n">
        <f aca="false">(B23*C23)/2*$C$5*$C$5*$E$5</f>
        <v>61075.25034</v>
      </c>
      <c r="F23" s="34" t="n">
        <f aca="false">IF($A$5&gt;$C$5,,IF(A23&lt;=$A$5,B23*($C$5-$A$5)*$F$5,C23*$A$5*$F$5))</f>
        <v>32571.4285714286</v>
      </c>
      <c r="G23" s="34" t="n">
        <f aca="false">IF($B$5&gt;$C$5,,IF(A23&lt;=$B$5,B23*($C$5-$B$5)*$G$5,C23*$B$5*$G$5))</f>
        <v>27857.1428571429</v>
      </c>
      <c r="H23" s="34" t="n">
        <f aca="false">E23+F23+G23</f>
        <v>121503.821768571</v>
      </c>
      <c r="I23" s="37" t="n">
        <f aca="false">I22+VLOOKUP($C$5,$J$11:$K$14,2)</f>
        <v>2.6</v>
      </c>
      <c r="J23" s="37"/>
    </row>
    <row r="24" customFormat="false" ht="15" hidden="false" customHeight="false" outlineLevel="0" collapsed="false">
      <c r="A24" s="34" t="n">
        <f aca="false">A23+VLOOKUP($C$5,$J$11:$K$14,2)</f>
        <v>2.8</v>
      </c>
      <c r="B24" s="35" t="n">
        <f aca="false">A24/$C$5</f>
        <v>0.2</v>
      </c>
      <c r="C24" s="35" t="n">
        <f aca="false">($C$5-A24)/$C$5</f>
        <v>0.8</v>
      </c>
      <c r="D24" s="36"/>
      <c r="E24" s="34" t="n">
        <f aca="false">(B24*C24)/2*$C$5*$C$5*$E$5</f>
        <v>64619.42816</v>
      </c>
      <c r="F24" s="34" t="n">
        <f aca="false">IF($A$5&gt;$C$5,,IF(A24&lt;=$A$5,B24*($C$5-$A$5)*$F$5,C24*$A$5*$F$5))</f>
        <v>32000</v>
      </c>
      <c r="G24" s="34" t="n">
        <f aca="false">IF($B$5&gt;$C$5,,IF(A24&lt;=$B$5,B24*($C$5-$B$5)*$G$5,C24*$B$5*$G$5))</f>
        <v>30000</v>
      </c>
      <c r="H24" s="34" t="n">
        <f aca="false">E24+F24+G24</f>
        <v>126619.42816</v>
      </c>
      <c r="I24" s="37" t="n">
        <f aca="false">I23+VLOOKUP($C$5,$J$11:$K$14,2)</f>
        <v>2.8</v>
      </c>
      <c r="J24" s="37"/>
    </row>
    <row r="25" customFormat="false" ht="15" hidden="false" customHeight="false" outlineLevel="0" collapsed="false">
      <c r="A25" s="34" t="n">
        <f aca="false">A24+VLOOKUP($C$5,$J$11:$K$14,2)</f>
        <v>3</v>
      </c>
      <c r="B25" s="35" t="n">
        <f aca="false">A25/$C$5</f>
        <v>0.214285714285714</v>
      </c>
      <c r="C25" s="35" t="n">
        <f aca="false">($C$5-A25)/$C$5</f>
        <v>0.785714285714286</v>
      </c>
      <c r="D25" s="36"/>
      <c r="E25" s="34" t="n">
        <f aca="false">(B25*C25)/2*$C$5*$C$5*$E$5</f>
        <v>67998.7605</v>
      </c>
      <c r="F25" s="34" t="n">
        <f aca="false">IF($A$5&gt;$C$5,,IF(A25&lt;=$A$5,B25*($C$5-$A$5)*$F$5,C25*$A$5*$F$5))</f>
        <v>31428.5714285714</v>
      </c>
      <c r="G25" s="34" t="n">
        <f aca="false">IF($B$5&gt;$C$5,,IF(A25&lt;=$B$5,B25*($C$5-$B$5)*$G$5,C25*$B$5*$G$5))</f>
        <v>32142.8571428571</v>
      </c>
      <c r="H25" s="34" t="n">
        <f aca="false">E25+F25+G25</f>
        <v>131570.189071429</v>
      </c>
      <c r="I25" s="37" t="n">
        <f aca="false">I24+VLOOKUP($C$5,$J$11:$K$14,2)</f>
        <v>3</v>
      </c>
      <c r="J25" s="37"/>
    </row>
    <row r="26" customFormat="false" ht="15" hidden="false" customHeight="false" outlineLevel="0" collapsed="false">
      <c r="A26" s="34" t="n">
        <f aca="false">A25+VLOOKUP($C$5,$J$11:$K$14,2)</f>
        <v>3.2</v>
      </c>
      <c r="B26" s="35" t="n">
        <f aca="false">A26/$C$5</f>
        <v>0.228571428571429</v>
      </c>
      <c r="C26" s="35" t="n">
        <f aca="false">($C$5-A26)/$C$5</f>
        <v>0.771428571428571</v>
      </c>
      <c r="D26" s="36"/>
      <c r="E26" s="34" t="n">
        <f aca="false">(B26*C26)/2*$C$5*$C$5*$E$5</f>
        <v>71213.24736</v>
      </c>
      <c r="F26" s="34" t="n">
        <f aca="false">IF($A$5&gt;$C$5,,IF(A26&lt;=$A$5,B26*($C$5-$A$5)*$F$5,C26*$A$5*$F$5))</f>
        <v>30857.1428571429</v>
      </c>
      <c r="G26" s="34" t="n">
        <f aca="false">IF($B$5&gt;$C$5,,IF(A26&lt;=$B$5,B26*($C$5-$B$5)*$G$5,C26*$B$5*$G$5))</f>
        <v>34285.7142857143</v>
      </c>
      <c r="H26" s="34" t="n">
        <f aca="false">E26+F26+G26</f>
        <v>136356.104502857</v>
      </c>
      <c r="I26" s="37" t="n">
        <f aca="false">I25+VLOOKUP($C$5,$J$11:$K$14,2)</f>
        <v>3.2</v>
      </c>
      <c r="J26" s="37"/>
    </row>
    <row r="27" customFormat="false" ht="15" hidden="false" customHeight="false" outlineLevel="0" collapsed="false">
      <c r="A27" s="34" t="n">
        <f aca="false">A26+VLOOKUP($C$5,$J$11:$K$14,2)</f>
        <v>3.4</v>
      </c>
      <c r="B27" s="35" t="n">
        <f aca="false">A27/$C$5</f>
        <v>0.242857142857143</v>
      </c>
      <c r="C27" s="35" t="n">
        <f aca="false">($C$5-A27)/$C$5</f>
        <v>0.757142857142857</v>
      </c>
      <c r="D27" s="36"/>
      <c r="E27" s="34" t="n">
        <f aca="false">(B27*C27)/2*$C$5*$C$5*$E$5</f>
        <v>74262.88874</v>
      </c>
      <c r="F27" s="34" t="n">
        <f aca="false">IF($A$5&gt;$C$5,,IF(A27&lt;=$A$5,B27*($C$5-$A$5)*$F$5,C27*$A$5*$F$5))</f>
        <v>30285.7142857143</v>
      </c>
      <c r="G27" s="34" t="n">
        <f aca="false">IF($B$5&gt;$C$5,,IF(A27&lt;=$B$5,B27*($C$5-$B$5)*$G$5,C27*$B$5*$G$5))</f>
        <v>36428.5714285714</v>
      </c>
      <c r="H27" s="34" t="n">
        <f aca="false">E27+F27+G27</f>
        <v>140977.174454286</v>
      </c>
      <c r="I27" s="37" t="n">
        <f aca="false">I26+VLOOKUP($C$5,$J$11:$K$14,2)</f>
        <v>3.4</v>
      </c>
      <c r="J27" s="37"/>
    </row>
    <row r="28" customFormat="false" ht="15" hidden="false" customHeight="false" outlineLevel="0" collapsed="false">
      <c r="A28" s="34" t="n">
        <f aca="false">A27+VLOOKUP($C$5,$J$11:$K$14,2)</f>
        <v>3.6</v>
      </c>
      <c r="B28" s="35" t="n">
        <f aca="false">A28/$C$5</f>
        <v>0.257142857142857</v>
      </c>
      <c r="C28" s="35" t="n">
        <f aca="false">($C$5-A28)/$C$5</f>
        <v>0.742857142857143</v>
      </c>
      <c r="D28" s="36"/>
      <c r="E28" s="34" t="n">
        <f aca="false">(B28*C28)/2*$C$5*$C$5*$E$5</f>
        <v>77147.68464</v>
      </c>
      <c r="F28" s="34" t="n">
        <f aca="false">IF($A$5&gt;$C$5,,IF(A28&lt;=$A$5,B28*($C$5-$A$5)*$F$5,C28*$A$5*$F$5))</f>
        <v>29714.2857142857</v>
      </c>
      <c r="G28" s="34" t="n">
        <f aca="false">IF($B$5&gt;$C$5,,IF(A28&lt;=$B$5,B28*($C$5-$B$5)*$G$5,C28*$B$5*$G$5))</f>
        <v>38571.4285714286</v>
      </c>
      <c r="H28" s="34" t="n">
        <f aca="false">E28+F28+G28</f>
        <v>145433.398925714</v>
      </c>
      <c r="I28" s="37" t="n">
        <f aca="false">I27+VLOOKUP($C$5,$J$11:$K$14,2)</f>
        <v>3.6</v>
      </c>
      <c r="J28" s="37"/>
    </row>
    <row r="29" customFormat="false" ht="15" hidden="false" customHeight="false" outlineLevel="0" collapsed="false">
      <c r="A29" s="34" t="n">
        <f aca="false">A28+VLOOKUP($C$5,$J$11:$K$14,2)</f>
        <v>3.8</v>
      </c>
      <c r="B29" s="35" t="n">
        <f aca="false">A29/$C$5</f>
        <v>0.271428571428571</v>
      </c>
      <c r="C29" s="35" t="n">
        <f aca="false">($C$5-A29)/$C$5</f>
        <v>0.728571428571429</v>
      </c>
      <c r="D29" s="36"/>
      <c r="E29" s="34" t="n">
        <f aca="false">(B29*C29)/2*$C$5*$C$5*$E$5</f>
        <v>79867.63506</v>
      </c>
      <c r="F29" s="34" t="n">
        <f aca="false">IF($A$5&gt;$C$5,,IF(A29&lt;=$A$5,B29*($C$5-$A$5)*$F$5,C29*$A$5*$F$5))</f>
        <v>29142.8571428571</v>
      </c>
      <c r="G29" s="34" t="n">
        <f aca="false">IF($B$5&gt;$C$5,,IF(A29&lt;=$B$5,B29*($C$5-$B$5)*$G$5,C29*$B$5*$G$5))</f>
        <v>40714.2857142857</v>
      </c>
      <c r="H29" s="34" t="n">
        <f aca="false">E29+F29+G29</f>
        <v>149724.777917143</v>
      </c>
      <c r="I29" s="37" t="n">
        <f aca="false">I28+VLOOKUP($C$5,$J$11:$K$14,2)</f>
        <v>3.8</v>
      </c>
      <c r="J29" s="37"/>
    </row>
    <row r="30" customFormat="false" ht="15" hidden="false" customHeight="false" outlineLevel="0" collapsed="false">
      <c r="A30" s="34" t="n">
        <f aca="false">A29+VLOOKUP($C$5,$J$11:$K$14,2)</f>
        <v>4</v>
      </c>
      <c r="B30" s="35" t="n">
        <f aca="false">A30/$C$5</f>
        <v>0.285714285714286</v>
      </c>
      <c r="C30" s="35" t="n">
        <f aca="false">($C$5-A30)/$C$5</f>
        <v>0.714285714285714</v>
      </c>
      <c r="D30" s="36"/>
      <c r="E30" s="34" t="n">
        <f aca="false">(B30*C30)/2*$C$5*$C$5*$E$5</f>
        <v>82422.74</v>
      </c>
      <c r="F30" s="34" t="n">
        <f aca="false">IF($A$5&gt;$C$5,,IF(A30&lt;=$A$5,B30*($C$5-$A$5)*$F$5,C30*$A$5*$F$5))</f>
        <v>28571.4285714286</v>
      </c>
      <c r="G30" s="34" t="n">
        <f aca="false">IF($B$5&gt;$C$5,,IF(A30&lt;=$B$5,B30*($C$5-$B$5)*$G$5,C30*$B$5*$G$5))</f>
        <v>42857.1428571429</v>
      </c>
      <c r="H30" s="34" t="n">
        <f aca="false">E30+F30+G30</f>
        <v>153851.311428571</v>
      </c>
      <c r="I30" s="37" t="n">
        <f aca="false">I29+VLOOKUP($C$5,$J$11:$K$14,2)</f>
        <v>4</v>
      </c>
      <c r="J30" s="37"/>
    </row>
    <row r="31" customFormat="false" ht="15" hidden="false" customHeight="false" outlineLevel="0" collapsed="false">
      <c r="A31" s="34" t="n">
        <f aca="false">A30+VLOOKUP($C$5,$J$11:$K$14,2)</f>
        <v>4.2</v>
      </c>
      <c r="B31" s="35" t="n">
        <f aca="false">A31/$C$5</f>
        <v>0.3</v>
      </c>
      <c r="C31" s="35" t="n">
        <f aca="false">($C$5-A31)/$C$5</f>
        <v>0.7</v>
      </c>
      <c r="D31" s="36"/>
      <c r="E31" s="34" t="n">
        <f aca="false">(B31*C31)/2*$C$5*$C$5*$E$5</f>
        <v>84812.99946</v>
      </c>
      <c r="F31" s="34" t="n">
        <f aca="false">IF($A$5&gt;$C$5,,IF(A31&lt;=$A$5,B31*($C$5-$A$5)*$F$5,C31*$A$5*$F$5))</f>
        <v>28000</v>
      </c>
      <c r="G31" s="34" t="n">
        <f aca="false">IF($B$5&gt;$C$5,,IF(A31&lt;=$B$5,B31*($C$5-$B$5)*$G$5,C31*$B$5*$G$5))</f>
        <v>45000</v>
      </c>
      <c r="H31" s="34" t="n">
        <f aca="false">E31+F31+G31</f>
        <v>157812.99946</v>
      </c>
      <c r="I31" s="37" t="n">
        <f aca="false">I30+VLOOKUP($C$5,$J$11:$K$14,2)</f>
        <v>4.2</v>
      </c>
      <c r="J31" s="37"/>
    </row>
    <row r="32" customFormat="false" ht="15" hidden="false" customHeight="false" outlineLevel="0" collapsed="false">
      <c r="A32" s="34" t="n">
        <f aca="false">A31+VLOOKUP($C$5,$J$11:$K$14,2)</f>
        <v>4.4</v>
      </c>
      <c r="B32" s="35" t="n">
        <f aca="false">A32/$C$5</f>
        <v>0.314285714285714</v>
      </c>
      <c r="C32" s="35" t="n">
        <f aca="false">($C$5-A32)/$C$5</f>
        <v>0.685714285714286</v>
      </c>
      <c r="D32" s="36"/>
      <c r="E32" s="34" t="n">
        <f aca="false">(B32*C32)/2*$C$5*$C$5*$E$5</f>
        <v>87038.41344</v>
      </c>
      <c r="F32" s="34" t="n">
        <f aca="false">IF($A$5&gt;$C$5,,IF(A32&lt;=$A$5,B32*($C$5-$A$5)*$F$5,C32*$A$5*$F$5))</f>
        <v>27428.5714285714</v>
      </c>
      <c r="G32" s="34" t="n">
        <f aca="false">IF($B$5&gt;$C$5,,IF(A32&lt;=$B$5,B32*($C$5-$B$5)*$G$5,C32*$B$5*$G$5))</f>
        <v>47142.8571428572</v>
      </c>
      <c r="H32" s="34" t="n">
        <f aca="false">E32+F32+G32</f>
        <v>161609.842011429</v>
      </c>
      <c r="I32" s="37" t="n">
        <f aca="false">I31+VLOOKUP($C$5,$J$11:$K$14,2)</f>
        <v>4.4</v>
      </c>
      <c r="J32" s="37"/>
    </row>
    <row r="33" customFormat="false" ht="15" hidden="false" customHeight="false" outlineLevel="0" collapsed="false">
      <c r="A33" s="34" t="n">
        <f aca="false">A32+VLOOKUP($C$5,$J$11:$K$14,2)</f>
        <v>4.6</v>
      </c>
      <c r="B33" s="35" t="n">
        <f aca="false">A33/$C$5</f>
        <v>0.328571428571429</v>
      </c>
      <c r="C33" s="35" t="n">
        <f aca="false">($C$5-A33)/$C$5</f>
        <v>0.671428571428571</v>
      </c>
      <c r="D33" s="36"/>
      <c r="E33" s="34" t="n">
        <f aca="false">(B33*C33)/2*$C$5*$C$5*$E$5</f>
        <v>89098.98194</v>
      </c>
      <c r="F33" s="34" t="n">
        <f aca="false">IF($A$5&gt;$C$5,,IF(A33&lt;=$A$5,B33*($C$5-$A$5)*$F$5,C33*$A$5*$F$5))</f>
        <v>26857.1428571429</v>
      </c>
      <c r="G33" s="34" t="n">
        <f aca="false">IF($B$5&gt;$C$5,,IF(A33&lt;=$B$5,B33*($C$5-$B$5)*$G$5,C33*$B$5*$G$5))</f>
        <v>49285.7142857143</v>
      </c>
      <c r="H33" s="34" t="n">
        <f aca="false">E33+F33+G33</f>
        <v>165241.839082857</v>
      </c>
      <c r="I33" s="37" t="n">
        <f aca="false">I32+VLOOKUP($C$5,$J$11:$K$14,2)</f>
        <v>4.6</v>
      </c>
      <c r="J33" s="37"/>
    </row>
    <row r="34" customFormat="false" ht="15" hidden="false" customHeight="false" outlineLevel="0" collapsed="false">
      <c r="A34" s="34" t="n">
        <f aca="false">A33+VLOOKUP($C$5,$J$11:$K$14,2)</f>
        <v>4.8</v>
      </c>
      <c r="B34" s="35" t="n">
        <f aca="false">A34/$C$5</f>
        <v>0.342857142857143</v>
      </c>
      <c r="C34" s="35" t="n">
        <f aca="false">($C$5-A34)/$C$5</f>
        <v>0.657142857142857</v>
      </c>
      <c r="D34" s="36"/>
      <c r="E34" s="34" t="n">
        <f aca="false">(B34*C34)/2*$C$5*$C$5*$E$5</f>
        <v>90994.70496</v>
      </c>
      <c r="F34" s="34" t="n">
        <f aca="false">IF($A$5&gt;$C$5,,IF(A34&lt;=$A$5,B34*($C$5-$A$5)*$F$5,C34*$A$5*$F$5))</f>
        <v>26285.7142857143</v>
      </c>
      <c r="G34" s="34" t="n">
        <f aca="false">IF($B$5&gt;$C$5,,IF(A34&lt;=$B$5,B34*($C$5-$B$5)*$G$5,C34*$B$5*$G$5))</f>
        <v>51428.5714285714</v>
      </c>
      <c r="H34" s="34" t="n">
        <f aca="false">E34+F34+G34</f>
        <v>168708.990674286</v>
      </c>
      <c r="I34" s="37" t="n">
        <f aca="false">I33+VLOOKUP($C$5,$J$11:$K$14,2)</f>
        <v>4.8</v>
      </c>
      <c r="J34" s="37"/>
    </row>
    <row r="35" customFormat="false" ht="15" hidden="false" customHeight="false" outlineLevel="0" collapsed="false">
      <c r="A35" s="34" t="n">
        <f aca="false">A34+VLOOKUP($C$5,$J$11:$K$14,2)</f>
        <v>5</v>
      </c>
      <c r="B35" s="35" t="n">
        <f aca="false">A35/$C$5</f>
        <v>0.357142857142857</v>
      </c>
      <c r="C35" s="35" t="n">
        <f aca="false">($C$5-A35)/$C$5</f>
        <v>0.642857142857143</v>
      </c>
      <c r="D35" s="36"/>
      <c r="E35" s="34" t="n">
        <f aca="false">(B35*C35)/2*$C$5*$C$5*$E$5</f>
        <v>92725.5825</v>
      </c>
      <c r="F35" s="34" t="n">
        <f aca="false">IF($A$5&gt;$C$5,,IF(A35&lt;=$A$5,B35*($C$5-$A$5)*$F$5,C35*$A$5*$F$5))</f>
        <v>25714.2857142857</v>
      </c>
      <c r="G35" s="34" t="n">
        <f aca="false">IF($B$5&gt;$C$5,,IF(A35&lt;=$B$5,B35*($C$5-$B$5)*$G$5,C35*$B$5*$G$5))</f>
        <v>53571.4285714286</v>
      </c>
      <c r="H35" s="34" t="n">
        <f aca="false">E35+F35+G35</f>
        <v>172011.296785714</v>
      </c>
      <c r="I35" s="37" t="n">
        <f aca="false">I34+VLOOKUP($C$5,$J$11:$K$14,2)</f>
        <v>5</v>
      </c>
      <c r="J35" s="37"/>
    </row>
    <row r="36" customFormat="false" ht="15" hidden="false" customHeight="false" outlineLevel="0" collapsed="false">
      <c r="A36" s="34" t="n">
        <f aca="false">A35+VLOOKUP($C$5,$J$11:$K$14,2)</f>
        <v>5.2</v>
      </c>
      <c r="B36" s="35" t="n">
        <f aca="false">A36/$C$5</f>
        <v>0.371428571428572</v>
      </c>
      <c r="C36" s="35" t="n">
        <f aca="false">($C$5-A36)/$C$5</f>
        <v>0.628571428571428</v>
      </c>
      <c r="D36" s="36"/>
      <c r="E36" s="34" t="n">
        <f aca="false">(B36*C36)/2*$C$5*$C$5*$E$5</f>
        <v>94291.61456</v>
      </c>
      <c r="F36" s="34" t="n">
        <f aca="false">IF($A$5&gt;$C$5,,IF(A36&lt;=$A$5,B36*($C$5-$A$5)*$F$5,C36*$A$5*$F$5))</f>
        <v>25142.8571428571</v>
      </c>
      <c r="G36" s="34" t="n">
        <f aca="false">IF($B$5&gt;$C$5,,IF(A36&lt;=$B$5,B36*($C$5-$B$5)*$G$5,C36*$B$5*$G$5))</f>
        <v>55714.2857142857</v>
      </c>
      <c r="H36" s="34" t="n">
        <f aca="false">E36+F36+G36</f>
        <v>175148.757417143</v>
      </c>
      <c r="I36" s="37" t="n">
        <f aca="false">I35+VLOOKUP($C$5,$J$11:$K$14,2)</f>
        <v>5.2</v>
      </c>
      <c r="J36" s="37"/>
    </row>
    <row r="37" customFormat="false" ht="15" hidden="false" customHeight="false" outlineLevel="0" collapsed="false">
      <c r="A37" s="34" t="n">
        <f aca="false">A36+VLOOKUP($C$5,$J$11:$K$14,2)</f>
        <v>5.4</v>
      </c>
      <c r="B37" s="35" t="n">
        <f aca="false">A37/$C$5</f>
        <v>0.385714285714286</v>
      </c>
      <c r="C37" s="35" t="n">
        <f aca="false">($C$5-A37)/$C$5</f>
        <v>0.614285714285714</v>
      </c>
      <c r="D37" s="36"/>
      <c r="E37" s="34" t="n">
        <f aca="false">(B37*C37)/2*$C$5*$C$5*$E$5</f>
        <v>95692.80114</v>
      </c>
      <c r="F37" s="34" t="n">
        <f aca="false">IF($A$5&gt;$C$5,,IF(A37&lt;=$A$5,B37*($C$5-$A$5)*$F$5,C37*$A$5*$F$5))</f>
        <v>24571.4285714286</v>
      </c>
      <c r="G37" s="34" t="n">
        <f aca="false">IF($B$5&gt;$C$5,,IF(A37&lt;=$B$5,B37*($C$5-$B$5)*$G$5,C37*$B$5*$G$5))</f>
        <v>57857.1428571429</v>
      </c>
      <c r="H37" s="34" t="n">
        <f aca="false">E37+F37+G37</f>
        <v>178121.372568571</v>
      </c>
      <c r="I37" s="37" t="n">
        <f aca="false">I36+VLOOKUP($C$5,$J$11:$K$14,2)</f>
        <v>5.4</v>
      </c>
      <c r="J37" s="37"/>
    </row>
    <row r="38" customFormat="false" ht="15" hidden="false" customHeight="false" outlineLevel="0" collapsed="false">
      <c r="A38" s="34" t="n">
        <f aca="false">A37+VLOOKUP($C$5,$J$11:$K$14,2)</f>
        <v>5.6</v>
      </c>
      <c r="B38" s="35" t="n">
        <f aca="false">A38/$C$5</f>
        <v>0.4</v>
      </c>
      <c r="C38" s="35" t="n">
        <f aca="false">($C$5-A38)/$C$5</f>
        <v>0.6</v>
      </c>
      <c r="D38" s="36"/>
      <c r="E38" s="34" t="n">
        <f aca="false">(B38*C38)/2*$C$5*$C$5*$E$5</f>
        <v>96929.14224</v>
      </c>
      <c r="F38" s="34" t="n">
        <f aca="false">IF($A$5&gt;$C$5,,IF(A38&lt;=$A$5,B38*($C$5-$A$5)*$F$5,C38*$A$5*$F$5))</f>
        <v>24000</v>
      </c>
      <c r="G38" s="34" t="n">
        <f aca="false">IF($B$5&gt;$C$5,,IF(A38&lt;=$B$5,B38*($C$5-$B$5)*$G$5,C38*$B$5*$G$5))</f>
        <v>60000</v>
      </c>
      <c r="H38" s="34" t="n">
        <f aca="false">E38+F38+G38</f>
        <v>180929.14224</v>
      </c>
      <c r="I38" s="37" t="n">
        <f aca="false">I37+VLOOKUP($C$5,$J$11:$K$14,2)</f>
        <v>5.6</v>
      </c>
      <c r="J38" s="37"/>
    </row>
    <row r="39" customFormat="false" ht="15" hidden="false" customHeight="false" outlineLevel="0" collapsed="false">
      <c r="A39" s="34" t="n">
        <f aca="false">A38+VLOOKUP($C$5,$J$11:$K$14,2)</f>
        <v>5.8</v>
      </c>
      <c r="B39" s="35" t="n">
        <f aca="false">A39/$C$5</f>
        <v>0.414285714285714</v>
      </c>
      <c r="C39" s="35" t="n">
        <f aca="false">($C$5-A39)/$C$5</f>
        <v>0.585714285714286</v>
      </c>
      <c r="D39" s="36"/>
      <c r="E39" s="34" t="n">
        <f aca="false">(B39*C39)/2*$C$5*$C$5*$E$5</f>
        <v>98000.63786</v>
      </c>
      <c r="F39" s="34" t="n">
        <f aca="false">IF($A$5&gt;$C$5,,IF(A39&lt;=$A$5,B39*($C$5-$A$5)*$F$5,C39*$A$5*$F$5))</f>
        <v>23428.5714285714</v>
      </c>
      <c r="G39" s="34" t="n">
        <f aca="false">IF($B$5&gt;$C$5,,IF(A39&lt;=$B$5,B39*($C$5-$B$5)*$G$5,C39*$B$5*$G$5))</f>
        <v>62142.8571428572</v>
      </c>
      <c r="H39" s="34" t="n">
        <f aca="false">E39+F39+G39</f>
        <v>183572.066431429</v>
      </c>
      <c r="I39" s="37" t="n">
        <f aca="false">I38+VLOOKUP($C$5,$J$11:$K$14,2)</f>
        <v>5.8</v>
      </c>
      <c r="J39" s="37"/>
    </row>
    <row r="40" customFormat="false" ht="15" hidden="false" customHeight="false" outlineLevel="0" collapsed="false">
      <c r="A40" s="34" t="n">
        <f aca="false">A39+VLOOKUP($C$5,$J$11:$K$14,2)</f>
        <v>6</v>
      </c>
      <c r="B40" s="35" t="n">
        <f aca="false">A40/$C$5</f>
        <v>0.428571428571429</v>
      </c>
      <c r="C40" s="35" t="n">
        <f aca="false">($C$5-A40)/$C$5</f>
        <v>0.571428571428571</v>
      </c>
      <c r="D40" s="36"/>
      <c r="E40" s="34" t="n">
        <f aca="false">(B40*C40)/2*$C$5*$C$5*$E$5</f>
        <v>98907.288</v>
      </c>
      <c r="F40" s="34" t="n">
        <f aca="false">IF($A$5&gt;$C$5,,IF(A40&lt;=$A$5,B40*($C$5-$A$5)*$F$5,C40*$A$5*$F$5))</f>
        <v>22857.1428571429</v>
      </c>
      <c r="G40" s="34" t="n">
        <f aca="false">IF($B$5&gt;$C$5,,IF(A40&lt;=$B$5,B40*($C$5-$B$5)*$G$5,C40*$B$5*$G$5))</f>
        <v>64285.7142857143</v>
      </c>
      <c r="H40" s="34" t="n">
        <f aca="false">E40+F40+G40</f>
        <v>186050.145142857</v>
      </c>
      <c r="I40" s="37" t="n">
        <f aca="false">I39+VLOOKUP($C$5,$J$11:$K$14,2)</f>
        <v>6</v>
      </c>
      <c r="J40" s="37"/>
    </row>
    <row r="41" customFormat="false" ht="15" hidden="false" customHeight="false" outlineLevel="0" collapsed="false">
      <c r="A41" s="34" t="n">
        <f aca="false">A40+VLOOKUP($C$5,$J$11:$K$14,2)</f>
        <v>6.2</v>
      </c>
      <c r="B41" s="35" t="n">
        <f aca="false">A41/$C$5</f>
        <v>0.442857142857143</v>
      </c>
      <c r="C41" s="35" t="n">
        <f aca="false">($C$5-A41)/$C$5</f>
        <v>0.557142857142857</v>
      </c>
      <c r="D41" s="36"/>
      <c r="E41" s="34" t="n">
        <f aca="false">(B41*C41)/2*$C$5*$C$5*$E$5</f>
        <v>99649.09266</v>
      </c>
      <c r="F41" s="34" t="n">
        <f aca="false">IF($A$5&gt;$C$5,,IF(A41&lt;=$A$5,B41*($C$5-$A$5)*$F$5,C41*$A$5*$F$5))</f>
        <v>22285.7142857143</v>
      </c>
      <c r="G41" s="34" t="n">
        <f aca="false">IF($B$5&gt;$C$5,,IF(A41&lt;=$B$5,B41*($C$5-$B$5)*$G$5,C41*$B$5*$G$5))</f>
        <v>66428.5714285715</v>
      </c>
      <c r="H41" s="34" t="n">
        <f aca="false">E41+F41+G41</f>
        <v>188363.378374286</v>
      </c>
      <c r="I41" s="37" t="n">
        <f aca="false">I40+VLOOKUP($C$5,$J$11:$K$14,2)</f>
        <v>6.2</v>
      </c>
      <c r="J41" s="37"/>
    </row>
    <row r="42" customFormat="false" ht="15" hidden="false" customHeight="false" outlineLevel="0" collapsed="false">
      <c r="A42" s="34" t="n">
        <f aca="false">A41+VLOOKUP($C$5,$J$11:$K$14,2)</f>
        <v>6.4</v>
      </c>
      <c r="B42" s="35" t="n">
        <f aca="false">A42/$C$5</f>
        <v>0.457142857142857</v>
      </c>
      <c r="C42" s="35" t="n">
        <f aca="false">($C$5-A42)/$C$5</f>
        <v>0.542857142857143</v>
      </c>
      <c r="D42" s="36"/>
      <c r="E42" s="34" t="n">
        <f aca="false">(B42*C42)/2*$C$5*$C$5*$E$5</f>
        <v>100226.05184</v>
      </c>
      <c r="F42" s="34" t="n">
        <f aca="false">IF($A$5&gt;$C$5,,IF(A42&lt;=$A$5,B42*($C$5-$A$5)*$F$5,C42*$A$5*$F$5))</f>
        <v>21714.2857142857</v>
      </c>
      <c r="G42" s="34" t="n">
        <f aca="false">IF($B$5&gt;$C$5,,IF(A42&lt;=$B$5,B42*($C$5-$B$5)*$G$5,C42*$B$5*$G$5))</f>
        <v>68571.4285714286</v>
      </c>
      <c r="H42" s="34" t="n">
        <f aca="false">E42+F42+G42</f>
        <v>190511.766125714</v>
      </c>
      <c r="I42" s="37" t="n">
        <f aca="false">I41+VLOOKUP($C$5,$J$11:$K$14,2)</f>
        <v>6.4</v>
      </c>
      <c r="J42" s="37"/>
    </row>
    <row r="43" customFormat="false" ht="15" hidden="false" customHeight="false" outlineLevel="0" collapsed="false">
      <c r="A43" s="34" t="n">
        <f aca="false">A42+VLOOKUP($C$5,$J$11:$K$14,2)</f>
        <v>6.6</v>
      </c>
      <c r="B43" s="35" t="n">
        <f aca="false">A43/$C$5</f>
        <v>0.471428571428572</v>
      </c>
      <c r="C43" s="35" t="n">
        <f aca="false">($C$5-A43)/$C$5</f>
        <v>0.528571428571428</v>
      </c>
      <c r="D43" s="36"/>
      <c r="E43" s="34" t="n">
        <f aca="false">(B43*C43)/2*$C$5*$C$5*$E$5</f>
        <v>100638.16554</v>
      </c>
      <c r="F43" s="34" t="n">
        <f aca="false">IF($A$5&gt;$C$5,,IF(A43&lt;=$A$5,B43*($C$5-$A$5)*$F$5,C43*$A$5*$F$5))</f>
        <v>21142.8571428571</v>
      </c>
      <c r="G43" s="34" t="n">
        <f aca="false">IF($B$5&gt;$C$5,,IF(A43&lt;=$B$5,B43*($C$5-$B$5)*$G$5,C43*$B$5*$G$5))</f>
        <v>68714.2857142857</v>
      </c>
      <c r="H43" s="34" t="n">
        <f aca="false">E43+F43+G43</f>
        <v>190495.308397143</v>
      </c>
      <c r="I43" s="37" t="n">
        <f aca="false">I42+VLOOKUP($C$5,$J$11:$K$14,2)</f>
        <v>6.6</v>
      </c>
      <c r="J43" s="37"/>
    </row>
    <row r="44" customFormat="false" ht="15" hidden="false" customHeight="false" outlineLevel="0" collapsed="false">
      <c r="A44" s="34" t="n">
        <f aca="false">A43+VLOOKUP($C$5,$J$11:$K$14,2)</f>
        <v>6.8</v>
      </c>
      <c r="B44" s="35" t="n">
        <f aca="false">A44/$C$5</f>
        <v>0.485714285714286</v>
      </c>
      <c r="C44" s="35" t="n">
        <f aca="false">($C$5-A44)/$C$5</f>
        <v>0.514285714285714</v>
      </c>
      <c r="D44" s="36"/>
      <c r="E44" s="34" t="n">
        <f aca="false">(B44*C44)/2*$C$5*$C$5*$E$5</f>
        <v>100885.43376</v>
      </c>
      <c r="F44" s="34" t="n">
        <f aca="false">IF($A$5&gt;$C$5,,IF(A44&lt;=$A$5,B44*($C$5-$A$5)*$F$5,C44*$A$5*$F$5))</f>
        <v>20571.4285714286</v>
      </c>
      <c r="G44" s="34" t="n">
        <f aca="false">IF($B$5&gt;$C$5,,IF(A44&lt;=$B$5,B44*($C$5-$B$5)*$G$5,C44*$B$5*$G$5))</f>
        <v>66857.1428571428</v>
      </c>
      <c r="H44" s="34" t="n">
        <f aca="false">E44+F44+G44</f>
        <v>188314.005188571</v>
      </c>
      <c r="I44" s="37" t="n">
        <f aca="false">I43+VLOOKUP($C$5,$J$11:$K$14,2)</f>
        <v>6.8</v>
      </c>
      <c r="J44" s="37"/>
    </row>
    <row r="45" customFormat="false" ht="15" hidden="false" customHeight="false" outlineLevel="0" collapsed="false">
      <c r="A45" s="34" t="n">
        <f aca="false">A44+VLOOKUP($C$5,$J$11:$K$14,2)</f>
        <v>7</v>
      </c>
      <c r="B45" s="35" t="n">
        <f aca="false">A45/$C$5</f>
        <v>0.5</v>
      </c>
      <c r="C45" s="35" t="n">
        <f aca="false">($C$5-A45)/$C$5</f>
        <v>0.5</v>
      </c>
      <c r="D45" s="36"/>
      <c r="E45" s="34" t="n">
        <f aca="false">(B45*C45)/2*$C$5*$C$5*$E$5</f>
        <v>100967.8565</v>
      </c>
      <c r="F45" s="34" t="n">
        <f aca="false">IF($A$5&gt;$C$5,,IF(A45&lt;=$A$5,B45*($C$5-$A$5)*$F$5,C45*$A$5*$F$5))</f>
        <v>20000</v>
      </c>
      <c r="G45" s="34" t="n">
        <f aca="false">IF($B$5&gt;$C$5,,IF(A45&lt;=$B$5,B45*($C$5-$B$5)*$G$5,C45*$B$5*$G$5))</f>
        <v>65000</v>
      </c>
      <c r="H45" s="34" t="n">
        <f aca="false">E45+F45+G45</f>
        <v>185967.8565</v>
      </c>
      <c r="I45" s="37" t="n">
        <f aca="false">I44+VLOOKUP($C$5,$J$11:$K$14,2)</f>
        <v>7</v>
      </c>
      <c r="J45" s="37"/>
    </row>
    <row r="46" customFormat="false" ht="15" hidden="false" customHeight="false" outlineLevel="0" collapsed="false">
      <c r="A46" s="34" t="n">
        <f aca="false">A45+VLOOKUP($C$5,$J$11:$K$14,2)</f>
        <v>7.2</v>
      </c>
      <c r="B46" s="35" t="n">
        <f aca="false">A46/$C$5</f>
        <v>0.514285714285715</v>
      </c>
      <c r="C46" s="35" t="n">
        <f aca="false">($C$5-A46)/$C$5</f>
        <v>0.485714285714285</v>
      </c>
      <c r="D46" s="36"/>
      <c r="E46" s="34" t="n">
        <f aca="false">(B46*C46)/2*$C$5*$C$5*$E$5</f>
        <v>100885.43376</v>
      </c>
      <c r="F46" s="34" t="n">
        <f aca="false">IF($A$5&gt;$C$5,,IF(A46&lt;=$A$5,B46*($C$5-$A$5)*$F$5,C46*$A$5*$F$5))</f>
        <v>19428.5714285714</v>
      </c>
      <c r="G46" s="34" t="n">
        <f aca="false">IF($B$5&gt;$C$5,,IF(A46&lt;=$B$5,B46*($C$5-$B$5)*$G$5,C46*$B$5*$G$5))</f>
        <v>63142.8571428571</v>
      </c>
      <c r="H46" s="34" t="n">
        <f aca="false">E46+F46+G46</f>
        <v>183456.862331429</v>
      </c>
      <c r="I46" s="37" t="n">
        <f aca="false">I45+VLOOKUP($C$5,$J$11:$K$14,2)</f>
        <v>7.2</v>
      </c>
      <c r="J46" s="37"/>
    </row>
    <row r="47" customFormat="false" ht="15" hidden="false" customHeight="false" outlineLevel="0" collapsed="false">
      <c r="A47" s="34" t="n">
        <f aca="false">A46+VLOOKUP($C$5,$J$11:$K$14,2)</f>
        <v>7.4</v>
      </c>
      <c r="B47" s="35" t="n">
        <f aca="false">A47/$C$5</f>
        <v>0.528571428571429</v>
      </c>
      <c r="C47" s="35" t="n">
        <f aca="false">($C$5-A47)/$C$5</f>
        <v>0.471428571428571</v>
      </c>
      <c r="D47" s="36"/>
      <c r="E47" s="34" t="n">
        <f aca="false">(B47*C47)/2*$C$5*$C$5*$E$5</f>
        <v>100638.16554</v>
      </c>
      <c r="F47" s="34" t="n">
        <f aca="false">IF($A$5&gt;$C$5,,IF(A47&lt;=$A$5,B47*($C$5-$A$5)*$F$5,C47*$A$5*$F$5))</f>
        <v>18857.1428571428</v>
      </c>
      <c r="G47" s="34" t="n">
        <f aca="false">IF($B$5&gt;$C$5,,IF(A47&lt;=$B$5,B47*($C$5-$B$5)*$G$5,C47*$B$5*$G$5))</f>
        <v>61285.7142857142</v>
      </c>
      <c r="H47" s="34" t="n">
        <f aca="false">E47+F47+G47</f>
        <v>180781.022682857</v>
      </c>
      <c r="I47" s="37" t="n">
        <f aca="false">I46+VLOOKUP($C$5,$J$11:$K$14,2)</f>
        <v>7.4</v>
      </c>
      <c r="J47" s="37"/>
    </row>
    <row r="48" customFormat="false" ht="15" hidden="false" customHeight="false" outlineLevel="0" collapsed="false">
      <c r="A48" s="34" t="n">
        <f aca="false">A47+VLOOKUP($C$5,$J$11:$K$14,2)</f>
        <v>7.6</v>
      </c>
      <c r="B48" s="35" t="n">
        <f aca="false">A48/$C$5</f>
        <v>0.542857142857143</v>
      </c>
      <c r="C48" s="35" t="n">
        <f aca="false">($C$5-A48)/$C$5</f>
        <v>0.457142857142857</v>
      </c>
      <c r="D48" s="36"/>
      <c r="E48" s="34" t="n">
        <f aca="false">(B48*C48)/2*$C$5*$C$5*$E$5</f>
        <v>100226.05184</v>
      </c>
      <c r="F48" s="34" t="n">
        <f aca="false">IF($A$5&gt;$C$5,,IF(A48&lt;=$A$5,B48*($C$5-$A$5)*$F$5,C48*$A$5*$F$5))</f>
        <v>18285.7142857143</v>
      </c>
      <c r="G48" s="34" t="n">
        <f aca="false">IF($B$5&gt;$C$5,,IF(A48&lt;=$B$5,B48*($C$5-$B$5)*$G$5,C48*$B$5*$G$5))</f>
        <v>59428.5714285714</v>
      </c>
      <c r="H48" s="34" t="n">
        <f aca="false">E48+F48+G48</f>
        <v>177940.337554286</v>
      </c>
      <c r="I48" s="37" t="n">
        <f aca="false">I47+VLOOKUP($C$5,$J$11:$K$14,2)</f>
        <v>7.6</v>
      </c>
      <c r="J48" s="37"/>
    </row>
    <row r="49" customFormat="false" ht="15" hidden="false" customHeight="false" outlineLevel="0" collapsed="false">
      <c r="A49" s="34" t="n">
        <f aca="false">A48+VLOOKUP($C$5,$J$11:$K$14,2)</f>
        <v>7.8</v>
      </c>
      <c r="B49" s="35" t="n">
        <f aca="false">A49/$C$5</f>
        <v>0.557142857142858</v>
      </c>
      <c r="C49" s="35" t="n">
        <f aca="false">($C$5-A49)/$C$5</f>
        <v>0.442857142857143</v>
      </c>
      <c r="D49" s="36"/>
      <c r="E49" s="34" t="n">
        <f aca="false">(B49*C49)/2*$C$5*$C$5*$E$5</f>
        <v>99649.09266</v>
      </c>
      <c r="F49" s="34" t="n">
        <f aca="false">IF($A$5&gt;$C$5,,IF(A49&lt;=$A$5,B49*($C$5-$A$5)*$F$5,C49*$A$5*$F$5))</f>
        <v>17714.2857142857</v>
      </c>
      <c r="G49" s="34" t="n">
        <f aca="false">IF($B$5&gt;$C$5,,IF(A49&lt;=$B$5,B49*($C$5-$B$5)*$G$5,C49*$B$5*$G$5))</f>
        <v>57571.4285714285</v>
      </c>
      <c r="H49" s="34" t="n">
        <f aca="false">E49+F49+G49</f>
        <v>174934.806945714</v>
      </c>
      <c r="I49" s="37" t="n">
        <f aca="false">I48+VLOOKUP($C$5,$J$11:$K$14,2)</f>
        <v>7.8</v>
      </c>
      <c r="J49" s="37"/>
    </row>
    <row r="50" customFormat="false" ht="15" hidden="false" customHeight="false" outlineLevel="0" collapsed="false">
      <c r="A50" s="34" t="n">
        <f aca="false">A49+VLOOKUP($C$5,$J$11:$K$14,2)</f>
        <v>8</v>
      </c>
      <c r="B50" s="35" t="n">
        <f aca="false">A50/$C$5</f>
        <v>0.571428571428572</v>
      </c>
      <c r="C50" s="35" t="n">
        <f aca="false">($C$5-A50)/$C$5</f>
        <v>0.428571428571428</v>
      </c>
      <c r="D50" s="36"/>
      <c r="E50" s="34" t="n">
        <f aca="false">(B50*C50)/2*$C$5*$C$5*$E$5</f>
        <v>98907.288</v>
      </c>
      <c r="F50" s="34" t="n">
        <f aca="false">IF($A$5&gt;$C$5,,IF(A50&lt;=$A$5,B50*($C$5-$A$5)*$F$5,C50*$A$5*$F$5))</f>
        <v>17142.8571428571</v>
      </c>
      <c r="G50" s="34" t="n">
        <f aca="false">IF($B$5&gt;$C$5,,IF(A50&lt;=$B$5,B50*($C$5-$B$5)*$G$5,C50*$B$5*$G$5))</f>
        <v>55714.2857142857</v>
      </c>
      <c r="H50" s="34" t="n">
        <f aca="false">E50+F50+G50</f>
        <v>171764.430857143</v>
      </c>
      <c r="I50" s="37" t="n">
        <f aca="false">I49+VLOOKUP($C$5,$J$11:$K$14,2)</f>
        <v>8</v>
      </c>
      <c r="J50" s="37"/>
    </row>
    <row r="51" customFormat="false" ht="15" hidden="false" customHeight="false" outlineLevel="0" collapsed="false">
      <c r="A51" s="34" t="n">
        <f aca="false">A50+VLOOKUP($C$5,$J$11:$K$14,2)</f>
        <v>8.2</v>
      </c>
      <c r="B51" s="35" t="n">
        <f aca="false">A51/$C$5</f>
        <v>0.585714285714286</v>
      </c>
      <c r="C51" s="35" t="n">
        <f aca="false">($C$5-A51)/$C$5</f>
        <v>0.414285714285714</v>
      </c>
      <c r="D51" s="36"/>
      <c r="E51" s="34" t="n">
        <f aca="false">(B51*C51)/2*$C$5*$C$5*$E$5</f>
        <v>98000.63786</v>
      </c>
      <c r="F51" s="34" t="n">
        <f aca="false">IF($A$5&gt;$C$5,,IF(A51&lt;=$A$5,B51*($C$5-$A$5)*$F$5,C51*$A$5*$F$5))</f>
        <v>16571.4285714286</v>
      </c>
      <c r="G51" s="34" t="n">
        <f aca="false">IF($B$5&gt;$C$5,,IF(A51&lt;=$B$5,B51*($C$5-$B$5)*$G$5,C51*$B$5*$G$5))</f>
        <v>53857.1428571428</v>
      </c>
      <c r="H51" s="34" t="n">
        <f aca="false">E51+F51+G51</f>
        <v>168429.209288571</v>
      </c>
      <c r="I51" s="37" t="n">
        <f aca="false">I50+VLOOKUP($C$5,$J$11:$K$14,2)</f>
        <v>8.2</v>
      </c>
      <c r="J51" s="37"/>
    </row>
    <row r="52" customFormat="false" ht="15" hidden="false" customHeight="false" outlineLevel="0" collapsed="false">
      <c r="A52" s="34" t="n">
        <f aca="false">A51+VLOOKUP($C$5,$J$11:$K$14,2)</f>
        <v>8.4</v>
      </c>
      <c r="B52" s="35" t="n">
        <f aca="false">A52/$C$5</f>
        <v>0.6</v>
      </c>
      <c r="C52" s="35" t="n">
        <f aca="false">($C$5-A52)/$C$5</f>
        <v>0.4</v>
      </c>
      <c r="D52" s="36"/>
      <c r="E52" s="34" t="n">
        <f aca="false">(B52*C52)/2*$C$5*$C$5*$E$5</f>
        <v>96929.14224</v>
      </c>
      <c r="F52" s="34" t="n">
        <f aca="false">IF($A$5&gt;$C$5,,IF(A52&lt;=$A$5,B52*($C$5-$A$5)*$F$5,C52*$A$5*$F$5))</f>
        <v>16000</v>
      </c>
      <c r="G52" s="34" t="n">
        <f aca="false">IF($B$5&gt;$C$5,,IF(A52&lt;=$B$5,B52*($C$5-$B$5)*$G$5,C52*$B$5*$G$5))</f>
        <v>52000</v>
      </c>
      <c r="H52" s="34" t="n">
        <f aca="false">E52+F52+G52</f>
        <v>164929.14224</v>
      </c>
      <c r="I52" s="37" t="n">
        <f aca="false">I51+VLOOKUP($C$5,$J$11:$K$14,2)</f>
        <v>8.4</v>
      </c>
      <c r="J52" s="37"/>
    </row>
    <row r="53" customFormat="false" ht="15" hidden="false" customHeight="false" outlineLevel="0" collapsed="false">
      <c r="A53" s="34" t="n">
        <f aca="false">A52+VLOOKUP($C$5,$J$11:$K$14,2)</f>
        <v>8.6</v>
      </c>
      <c r="B53" s="35" t="n">
        <f aca="false">A53/$C$5</f>
        <v>0.614285714285714</v>
      </c>
      <c r="C53" s="35" t="n">
        <f aca="false">($C$5-A53)/$C$5</f>
        <v>0.385714285714286</v>
      </c>
      <c r="D53" s="36"/>
      <c r="E53" s="34" t="n">
        <f aca="false">(B53*C53)/2*$C$5*$C$5*$E$5</f>
        <v>95692.80114</v>
      </c>
      <c r="F53" s="34" t="n">
        <f aca="false">IF($A$5&gt;$C$5,,IF(A53&lt;=$A$5,B53*($C$5-$A$5)*$F$5,C53*$A$5*$F$5))</f>
        <v>15428.5714285714</v>
      </c>
      <c r="G53" s="34" t="n">
        <f aca="false">IF($B$5&gt;$C$5,,IF(A53&lt;=$B$5,B53*($C$5-$B$5)*$G$5,C53*$B$5*$G$5))</f>
        <v>50142.8571428571</v>
      </c>
      <c r="H53" s="34" t="n">
        <f aca="false">E53+F53+G53</f>
        <v>161264.229711429</v>
      </c>
      <c r="I53" s="37" t="n">
        <f aca="false">I52+VLOOKUP($C$5,$J$11:$K$14,2)</f>
        <v>8.6</v>
      </c>
      <c r="J53" s="37"/>
    </row>
    <row r="54" customFormat="false" ht="15" hidden="false" customHeight="false" outlineLevel="0" collapsed="false">
      <c r="A54" s="34" t="n">
        <f aca="false">A53+VLOOKUP($C$5,$J$11:$K$14,2)</f>
        <v>8.8</v>
      </c>
      <c r="B54" s="35" t="n">
        <f aca="false">A54/$C$5</f>
        <v>0.628571428571429</v>
      </c>
      <c r="C54" s="35" t="n">
        <f aca="false">($C$5-A54)/$C$5</f>
        <v>0.371428571428571</v>
      </c>
      <c r="D54" s="36"/>
      <c r="E54" s="34" t="n">
        <f aca="false">(B54*C54)/2*$C$5*$C$5*$E$5</f>
        <v>94291.61456</v>
      </c>
      <c r="F54" s="34" t="n">
        <f aca="false">IF($A$5&gt;$C$5,,IF(A54&lt;=$A$5,B54*($C$5-$A$5)*$F$5,C54*$A$5*$F$5))</f>
        <v>14857.1428571429</v>
      </c>
      <c r="G54" s="34" t="n">
        <f aca="false">IF($B$5&gt;$C$5,,IF(A54&lt;=$B$5,B54*($C$5-$B$5)*$G$5,C54*$B$5*$G$5))</f>
        <v>48285.7142857143</v>
      </c>
      <c r="H54" s="34" t="n">
        <f aca="false">E54+F54+G54</f>
        <v>157434.471702857</v>
      </c>
      <c r="I54" s="37" t="n">
        <f aca="false">I53+VLOOKUP($C$5,$J$11:$K$14,2)</f>
        <v>8.8</v>
      </c>
      <c r="J54" s="37"/>
    </row>
    <row r="55" customFormat="false" ht="15" hidden="false" customHeight="false" outlineLevel="0" collapsed="false">
      <c r="A55" s="34" t="n">
        <f aca="false">A54+VLOOKUP($C$5,$J$11:$K$14,2)</f>
        <v>9</v>
      </c>
      <c r="B55" s="35" t="n">
        <f aca="false">A55/$C$5</f>
        <v>0.642857142857143</v>
      </c>
      <c r="C55" s="35" t="n">
        <f aca="false">($C$5-A55)/$C$5</f>
        <v>0.357142857142857</v>
      </c>
      <c r="D55" s="36"/>
      <c r="E55" s="34" t="n">
        <f aca="false">(B55*C55)/2*$C$5*$C$5*$E$5</f>
        <v>92725.5825</v>
      </c>
      <c r="F55" s="34" t="n">
        <f aca="false">IF($A$5&gt;$C$5,,IF(A55&lt;=$A$5,B55*($C$5-$A$5)*$F$5,C55*$A$5*$F$5))</f>
        <v>14285.7142857143</v>
      </c>
      <c r="G55" s="34" t="n">
        <f aca="false">IF($B$5&gt;$C$5,,IF(A55&lt;=$B$5,B55*($C$5-$B$5)*$G$5,C55*$B$5*$G$5))</f>
        <v>46428.5714285714</v>
      </c>
      <c r="H55" s="34" t="n">
        <f aca="false">E55+F55+G55</f>
        <v>153439.868214286</v>
      </c>
      <c r="I55" s="37" t="n">
        <f aca="false">I54+VLOOKUP($C$5,$J$11:$K$14,2)</f>
        <v>9</v>
      </c>
      <c r="J55" s="37"/>
    </row>
    <row r="56" customFormat="false" ht="15" hidden="false" customHeight="false" outlineLevel="0" collapsed="false">
      <c r="A56" s="34" t="n">
        <f aca="false">A55+VLOOKUP($C$5,$J$11:$K$14,2)</f>
        <v>9.2</v>
      </c>
      <c r="B56" s="35" t="n">
        <f aca="false">A56/$C$5</f>
        <v>0.657142857142857</v>
      </c>
      <c r="C56" s="35" t="n">
        <f aca="false">($C$5-A56)/$C$5</f>
        <v>0.342857142857143</v>
      </c>
      <c r="E56" s="34" t="n">
        <f aca="false">(B56*C56)/2*$C$5*$C$5*$E$5</f>
        <v>90994.70496</v>
      </c>
      <c r="F56" s="34" t="n">
        <f aca="false">IF($A$5&gt;$C$5,,IF(A56&lt;=$A$5,B56*($C$5-$A$5)*$F$5,C56*$A$5*$F$5))</f>
        <v>13714.2857142857</v>
      </c>
      <c r="G56" s="34" t="n">
        <f aca="false">IF($B$5&gt;$C$5,,IF(A56&lt;=$B$5,B56*($C$5-$B$5)*$G$5,C56*$B$5*$G$5))</f>
        <v>44571.4285714286</v>
      </c>
      <c r="H56" s="34" t="n">
        <f aca="false">E56+F56+G56</f>
        <v>149280.419245714</v>
      </c>
      <c r="I56" s="37" t="n">
        <f aca="false">I55+VLOOKUP($C$5,$J$11:$K$14,2)</f>
        <v>9.2</v>
      </c>
    </row>
    <row r="57" customFormat="false" ht="15" hidden="false" customHeight="false" outlineLevel="0" collapsed="false">
      <c r="A57" s="34" t="n">
        <f aca="false">A56+VLOOKUP($C$5,$J$11:$K$14,2)</f>
        <v>9.4</v>
      </c>
      <c r="B57" s="35" t="n">
        <f aca="false">A57/$C$5</f>
        <v>0.671428571428571</v>
      </c>
      <c r="C57" s="35" t="n">
        <f aca="false">($C$5-A57)/$C$5</f>
        <v>0.328571428571429</v>
      </c>
      <c r="E57" s="34" t="n">
        <f aca="false">(B57*C57)/2*$C$5*$C$5*$E$5</f>
        <v>89098.98194</v>
      </c>
      <c r="F57" s="34" t="n">
        <f aca="false">IF($A$5&gt;$C$5,,IF(A57&lt;=$A$5,B57*($C$5-$A$5)*$F$5,C57*$A$5*$F$5))</f>
        <v>13142.8571428571</v>
      </c>
      <c r="G57" s="34" t="n">
        <f aca="false">IF($B$5&gt;$C$5,,IF(A57&lt;=$B$5,B57*($C$5-$B$5)*$G$5,C57*$B$5*$G$5))</f>
        <v>42714.2857142857</v>
      </c>
      <c r="H57" s="34" t="n">
        <f aca="false">E57+F57+G57</f>
        <v>144956.124797143</v>
      </c>
      <c r="I57" s="37" t="n">
        <f aca="false">I56+VLOOKUP($C$5,$J$11:$K$14,2)</f>
        <v>9.4</v>
      </c>
    </row>
    <row r="58" customFormat="false" ht="15" hidden="false" customHeight="false" outlineLevel="0" collapsed="false">
      <c r="A58" s="34" t="n">
        <f aca="false">A57+VLOOKUP($C$5,$J$11:$K$14,2)</f>
        <v>9.6</v>
      </c>
      <c r="B58" s="35" t="n">
        <f aca="false">A58/$C$5</f>
        <v>0.685714285714286</v>
      </c>
      <c r="C58" s="35" t="n">
        <f aca="false">($C$5-A58)/$C$5</f>
        <v>0.314285714285714</v>
      </c>
      <c r="E58" s="34" t="n">
        <f aca="false">(B58*C58)/2*$C$5*$C$5*$E$5</f>
        <v>87038.41344</v>
      </c>
      <c r="F58" s="34" t="n">
        <f aca="false">IF($A$5&gt;$C$5,,IF(A58&lt;=$A$5,B58*($C$5-$A$5)*$F$5,C58*$A$5*$F$5))</f>
        <v>12571.4285714286</v>
      </c>
      <c r="G58" s="34" t="n">
        <f aca="false">IF($B$5&gt;$C$5,,IF(A58&lt;=$B$5,B58*($C$5-$B$5)*$G$5,C58*$B$5*$G$5))</f>
        <v>40857.1428571429</v>
      </c>
      <c r="H58" s="34" t="n">
        <f aca="false">E58+F58+G58</f>
        <v>140466.984868572</v>
      </c>
      <c r="I58" s="37" t="n">
        <f aca="false">I57+VLOOKUP($C$5,$J$11:$K$14,2)</f>
        <v>9.6</v>
      </c>
    </row>
    <row r="59" customFormat="false" ht="15" hidden="false" customHeight="false" outlineLevel="0" collapsed="false">
      <c r="A59" s="34" t="n">
        <f aca="false">A58+VLOOKUP($C$5,$J$11:$K$14,2)</f>
        <v>9.8</v>
      </c>
      <c r="B59" s="35" t="n">
        <f aca="false">A59/$C$5</f>
        <v>0.7</v>
      </c>
      <c r="C59" s="35" t="n">
        <f aca="false">($C$5-A59)/$C$5</f>
        <v>0.3</v>
      </c>
      <c r="E59" s="34" t="n">
        <f aca="false">(B59*C59)/2*$C$5*$C$5*$E$5</f>
        <v>84812.9994600001</v>
      </c>
      <c r="F59" s="34" t="n">
        <f aca="false">IF($A$5&gt;$C$5,,IF(A59&lt;=$A$5,B59*($C$5-$A$5)*$F$5,C59*$A$5*$F$5))</f>
        <v>12000</v>
      </c>
      <c r="G59" s="34" t="n">
        <f aca="false">IF($B$5&gt;$C$5,,IF(A59&lt;=$B$5,B59*($C$5-$B$5)*$G$5,C59*$B$5*$G$5))</f>
        <v>39000</v>
      </c>
      <c r="H59" s="34" t="n">
        <f aca="false">E59+F59+G59</f>
        <v>135812.99946</v>
      </c>
      <c r="I59" s="37" t="n">
        <f aca="false">I58+VLOOKUP($C$5,$J$11:$K$14,2)</f>
        <v>9.8</v>
      </c>
    </row>
    <row r="60" customFormat="false" ht="15" hidden="false" customHeight="false" outlineLevel="0" collapsed="false">
      <c r="A60" s="34" t="n">
        <f aca="false">A59+VLOOKUP($C$5,$J$11:$K$14,2)</f>
        <v>10</v>
      </c>
      <c r="B60" s="35" t="n">
        <f aca="false">A60/$C$5</f>
        <v>0.714285714285714</v>
      </c>
      <c r="C60" s="35" t="n">
        <f aca="false">($C$5-A60)/$C$5</f>
        <v>0.285714285714286</v>
      </c>
      <c r="E60" s="34" t="n">
        <f aca="false">(B60*C60)/2*$C$5*$C$5*$E$5</f>
        <v>82422.7400000001</v>
      </c>
      <c r="F60" s="34" t="n">
        <f aca="false">IF($A$5&gt;$C$5,,IF(A60&lt;=$A$5,B60*($C$5-$A$5)*$F$5,C60*$A$5*$F$5))</f>
        <v>11428.5714285714</v>
      </c>
      <c r="G60" s="34" t="n">
        <f aca="false">IF($B$5&gt;$C$5,,IF(A60&lt;=$B$5,B60*($C$5-$B$5)*$G$5,C60*$B$5*$G$5))</f>
        <v>37142.8571428572</v>
      </c>
      <c r="H60" s="34" t="n">
        <f aca="false">E60+F60+G60</f>
        <v>130994.168571429</v>
      </c>
      <c r="I60" s="37" t="n">
        <f aca="false">I59+VLOOKUP($C$5,$J$11:$K$14,2)</f>
        <v>10</v>
      </c>
    </row>
    <row r="61" customFormat="false" ht="15" hidden="false" customHeight="false" outlineLevel="0" collapsed="false">
      <c r="A61" s="34" t="n">
        <f aca="false">A60+VLOOKUP($C$5,$J$11:$K$14,2)</f>
        <v>10.2</v>
      </c>
      <c r="B61" s="35" t="n">
        <f aca="false">A61/$C$5</f>
        <v>0.728571428571428</v>
      </c>
      <c r="C61" s="35" t="n">
        <f aca="false">($C$5-A61)/$C$5</f>
        <v>0.271428571428572</v>
      </c>
      <c r="E61" s="34" t="n">
        <f aca="false">(B61*C61)/2*$C$5*$C$5*$E$5</f>
        <v>79867.6350600001</v>
      </c>
      <c r="F61" s="34" t="n">
        <f aca="false">IF($A$5&gt;$C$5,,IF(A61&lt;=$A$5,B61*($C$5-$A$5)*$F$5,C61*$A$5*$F$5))</f>
        <v>10857.1428571429</v>
      </c>
      <c r="G61" s="34" t="n">
        <f aca="false">IF($B$5&gt;$C$5,,IF(A61&lt;=$B$5,B61*($C$5-$B$5)*$G$5,C61*$B$5*$G$5))</f>
        <v>35285.7142857143</v>
      </c>
      <c r="H61" s="34" t="n">
        <f aca="false">E61+F61+G61</f>
        <v>126010.492202857</v>
      </c>
      <c r="I61" s="37" t="n">
        <f aca="false">I60+VLOOKUP($C$5,$J$11:$K$14,2)</f>
        <v>10.2</v>
      </c>
    </row>
    <row r="62" customFormat="false" ht="15" hidden="false" customHeight="false" outlineLevel="0" collapsed="false">
      <c r="A62" s="34" t="n">
        <f aca="false">A61+VLOOKUP($C$5,$J$11:$K$14,2)</f>
        <v>10.4</v>
      </c>
      <c r="B62" s="35" t="n">
        <f aca="false">A62/$C$5</f>
        <v>0.742857142857143</v>
      </c>
      <c r="C62" s="35" t="n">
        <f aca="false">($C$5-A62)/$C$5</f>
        <v>0.257142857142857</v>
      </c>
      <c r="E62" s="34" t="n">
        <f aca="false">(B62*C62)/2*$C$5*$C$5*$E$5</f>
        <v>77147.6846400001</v>
      </c>
      <c r="F62" s="34" t="n">
        <f aca="false">IF($A$5&gt;$C$5,,IF(A62&lt;=$A$5,B62*($C$5-$A$5)*$F$5,C62*$A$5*$F$5))</f>
        <v>10285.7142857143</v>
      </c>
      <c r="G62" s="34" t="n">
        <f aca="false">IF($B$5&gt;$C$5,,IF(A62&lt;=$B$5,B62*($C$5-$B$5)*$G$5,C62*$B$5*$G$5))</f>
        <v>33428.5714285715</v>
      </c>
      <c r="H62" s="34" t="n">
        <f aca="false">E62+F62+G62</f>
        <v>120861.970354286</v>
      </c>
      <c r="I62" s="37" t="n">
        <f aca="false">I61+VLOOKUP($C$5,$J$11:$K$14,2)</f>
        <v>10.4</v>
      </c>
    </row>
    <row r="63" customFormat="false" ht="15" hidden="false" customHeight="false" outlineLevel="0" collapsed="false">
      <c r="A63" s="34" t="n">
        <f aca="false">A62+VLOOKUP($C$5,$J$11:$K$14,2)</f>
        <v>10.6</v>
      </c>
      <c r="B63" s="35" t="n">
        <f aca="false">A63/$C$5</f>
        <v>0.757142857142857</v>
      </c>
      <c r="C63" s="35" t="n">
        <f aca="false">($C$5-A63)/$C$5</f>
        <v>0.242857142857143</v>
      </c>
      <c r="E63" s="34" t="n">
        <f aca="false">(B63*C63)/2*$C$5*$C$5*$E$5</f>
        <v>74262.8887400001</v>
      </c>
      <c r="F63" s="34" t="n">
        <f aca="false">IF($A$5&gt;$C$5,,IF(A63&lt;=$A$5,B63*($C$5-$A$5)*$F$5,C63*$A$5*$F$5))</f>
        <v>9714.28571428573</v>
      </c>
      <c r="G63" s="34" t="n">
        <f aca="false">IF($B$5&gt;$C$5,,IF(A63&lt;=$B$5,B63*($C$5-$B$5)*$G$5,C63*$B$5*$G$5))</f>
        <v>31571.4285714286</v>
      </c>
      <c r="H63" s="34" t="n">
        <f aca="false">E63+F63+G63</f>
        <v>115548.603025714</v>
      </c>
      <c r="I63" s="37" t="n">
        <f aca="false">I62+VLOOKUP($C$5,$J$11:$K$14,2)</f>
        <v>10.6</v>
      </c>
    </row>
    <row r="64" customFormat="false" ht="15" hidden="false" customHeight="false" outlineLevel="0" collapsed="false">
      <c r="A64" s="34" t="n">
        <f aca="false">A63+VLOOKUP($C$5,$J$11:$K$14,2)</f>
        <v>10.8</v>
      </c>
      <c r="B64" s="35" t="n">
        <f aca="false">A64/$C$5</f>
        <v>0.771428571428571</v>
      </c>
      <c r="C64" s="35" t="n">
        <f aca="false">($C$5-A64)/$C$5</f>
        <v>0.228571428571429</v>
      </c>
      <c r="E64" s="34" t="n">
        <f aca="false">(B64*C64)/2*$C$5*$C$5*$E$5</f>
        <v>71213.2473600001</v>
      </c>
      <c r="F64" s="34" t="n">
        <f aca="false">IF($A$5&gt;$C$5,,IF(A64&lt;=$A$5,B64*($C$5-$A$5)*$F$5,C64*$A$5*$F$5))</f>
        <v>9142.85714285716</v>
      </c>
      <c r="G64" s="34" t="n">
        <f aca="false">IF($B$5&gt;$C$5,,IF(A64&lt;=$B$5,B64*($C$5-$B$5)*$G$5,C64*$B$5*$G$5))</f>
        <v>29714.2857142858</v>
      </c>
      <c r="H64" s="34" t="n">
        <f aca="false">E64+F64+G64</f>
        <v>110070.390217143</v>
      </c>
      <c r="I64" s="37" t="n">
        <f aca="false">I63+VLOOKUP($C$5,$J$11:$K$14,2)</f>
        <v>10.8</v>
      </c>
    </row>
    <row r="65" customFormat="false" ht="15" hidden="false" customHeight="false" outlineLevel="0" collapsed="false">
      <c r="A65" s="34" t="n">
        <f aca="false">A64+VLOOKUP($C$5,$J$11:$K$14,2)</f>
        <v>11</v>
      </c>
      <c r="B65" s="35" t="n">
        <f aca="false">A65/$C$5</f>
        <v>0.785714285714285</v>
      </c>
      <c r="C65" s="35" t="n">
        <f aca="false">($C$5-A65)/$C$5</f>
        <v>0.214285714285715</v>
      </c>
      <c r="E65" s="34" t="n">
        <f aca="false">(B65*C65)/2*$C$5*$C$5*$E$5</f>
        <v>67998.7605000001</v>
      </c>
      <c r="F65" s="34" t="n">
        <f aca="false">IF($A$5&gt;$C$5,,IF(A65&lt;=$A$5,B65*($C$5-$A$5)*$F$5,C65*$A$5*$F$5))</f>
        <v>8571.42857142859</v>
      </c>
      <c r="G65" s="34" t="n">
        <f aca="false">IF($B$5&gt;$C$5,,IF(A65&lt;=$B$5,B65*($C$5-$B$5)*$G$5,C65*$B$5*$G$5))</f>
        <v>27857.1428571429</v>
      </c>
      <c r="H65" s="34" t="n">
        <f aca="false">E65+F65+G65</f>
        <v>104427.331928572</v>
      </c>
      <c r="I65" s="37" t="n">
        <f aca="false">I64+VLOOKUP($C$5,$J$11:$K$14,2)</f>
        <v>11</v>
      </c>
    </row>
    <row r="66" customFormat="false" ht="15" hidden="false" customHeight="false" outlineLevel="0" collapsed="false">
      <c r="A66" s="34" t="n">
        <f aca="false">A65+VLOOKUP($C$5,$J$11:$K$14,2)</f>
        <v>11.2</v>
      </c>
      <c r="B66" s="35" t="n">
        <f aca="false">A66/$C$5</f>
        <v>0.8</v>
      </c>
      <c r="C66" s="35" t="n">
        <f aca="false">($C$5-A66)/$C$5</f>
        <v>0.200000000000001</v>
      </c>
      <c r="E66" s="34" t="n">
        <f aca="false">(B66*C66)/2*$C$5*$C$5*$E$5</f>
        <v>64619.4281600002</v>
      </c>
      <c r="F66" s="34" t="n">
        <f aca="false">IF($A$5&gt;$C$5,,IF(A66&lt;=$A$5,B66*($C$5-$A$5)*$F$5,C66*$A$5*$F$5))</f>
        <v>8000.00000000002</v>
      </c>
      <c r="G66" s="34" t="n">
        <f aca="false">IF($B$5&gt;$C$5,,IF(A66&lt;=$B$5,B66*($C$5-$B$5)*$G$5,C66*$B$5*$G$5))</f>
        <v>26000.0000000001</v>
      </c>
      <c r="H66" s="34" t="n">
        <f aca="false">E66+F66+G66</f>
        <v>98619.4281600003</v>
      </c>
      <c r="I66" s="37" t="n">
        <f aca="false">I65+VLOOKUP($C$5,$J$11:$K$14,2)</f>
        <v>11.2</v>
      </c>
    </row>
    <row r="67" customFormat="false" ht="15" hidden="false" customHeight="false" outlineLevel="0" collapsed="false">
      <c r="A67" s="34" t="n">
        <f aca="false">A66+VLOOKUP($C$5,$J$11:$K$14,2)</f>
        <v>11.4</v>
      </c>
      <c r="B67" s="35" t="n">
        <f aca="false">A67/$C$5</f>
        <v>0.814285714285714</v>
      </c>
      <c r="C67" s="35" t="n">
        <f aca="false">($C$5-A67)/$C$5</f>
        <v>0.185714285714286</v>
      </c>
      <c r="E67" s="34" t="n">
        <f aca="false">(B67*C67)/2*$C$5*$C$5*$E$5</f>
        <v>61075.2503400002</v>
      </c>
      <c r="F67" s="34" t="n">
        <f aca="false">IF($A$5&gt;$C$5,,IF(A67&lt;=$A$5,B67*($C$5-$A$5)*$F$5,C67*$A$5*$F$5))</f>
        <v>7428.57142857145</v>
      </c>
      <c r="G67" s="34" t="n">
        <f aca="false">IF($B$5&gt;$C$5,,IF(A67&lt;=$B$5,B67*($C$5-$B$5)*$G$5,C67*$B$5*$G$5))</f>
        <v>24142.8571428572</v>
      </c>
      <c r="H67" s="34" t="n">
        <f aca="false">E67+F67+G67</f>
        <v>92646.6789114288</v>
      </c>
      <c r="I67" s="37" t="n">
        <f aca="false">I66+VLOOKUP($C$5,$J$11:$K$14,2)</f>
        <v>11.4</v>
      </c>
    </row>
    <row r="68" customFormat="false" ht="15" hidden="false" customHeight="false" outlineLevel="0" collapsed="false">
      <c r="A68" s="34" t="n">
        <f aca="false">A67+VLOOKUP($C$5,$J$11:$K$14,2)</f>
        <v>11.6</v>
      </c>
      <c r="B68" s="35" t="n">
        <f aca="false">A68/$C$5</f>
        <v>0.828571428571428</v>
      </c>
      <c r="C68" s="35" t="n">
        <f aca="false">($C$5-A68)/$C$5</f>
        <v>0.171428571428572</v>
      </c>
      <c r="E68" s="34" t="n">
        <f aca="false">(B68*C68)/2*$C$5*$C$5*$E$5</f>
        <v>57366.2270400002</v>
      </c>
      <c r="F68" s="34" t="n">
        <f aca="false">IF($A$5&gt;$C$5,,IF(A68&lt;=$A$5,B68*($C$5-$A$5)*$F$5,C68*$A$5*$F$5))</f>
        <v>6857.14285714288</v>
      </c>
      <c r="G68" s="34" t="n">
        <f aca="false">IF($B$5&gt;$C$5,,IF(A68&lt;=$B$5,B68*($C$5-$B$5)*$G$5,C68*$B$5*$G$5))</f>
        <v>22285.7142857144</v>
      </c>
      <c r="H68" s="34" t="n">
        <f aca="false">E68+F68+G68</f>
        <v>86509.0841828575</v>
      </c>
      <c r="I68" s="37" t="n">
        <f aca="false">I67+VLOOKUP($C$5,$J$11:$K$14,2)</f>
        <v>11.6</v>
      </c>
    </row>
    <row r="69" customFormat="false" ht="15" hidden="false" customHeight="false" outlineLevel="0" collapsed="false">
      <c r="A69" s="34" t="n">
        <f aca="false">A68+VLOOKUP($C$5,$J$11:$K$14,2)</f>
        <v>11.8</v>
      </c>
      <c r="B69" s="35" t="n">
        <f aca="false">A69/$C$5</f>
        <v>0.842857142857142</v>
      </c>
      <c r="C69" s="35" t="n">
        <f aca="false">($C$5-A69)/$C$5</f>
        <v>0.157142857142858</v>
      </c>
      <c r="E69" s="34" t="n">
        <f aca="false">(B69*C69)/2*$C$5*$C$5*$E$5</f>
        <v>53492.3582600002</v>
      </c>
      <c r="F69" s="34" t="n">
        <f aca="false">IF($A$5&gt;$C$5,,IF(A69&lt;=$A$5,B69*($C$5-$A$5)*$F$5,C69*$A$5*$F$5))</f>
        <v>6285.71428571431</v>
      </c>
      <c r="G69" s="34" t="n">
        <f aca="false">IF($B$5&gt;$C$5,,IF(A69&lt;=$B$5,B69*($C$5-$B$5)*$G$5,C69*$B$5*$G$5))</f>
        <v>20428.5714285715</v>
      </c>
      <c r="H69" s="34" t="n">
        <f aca="false">E69+F69+G69</f>
        <v>80206.643974286</v>
      </c>
      <c r="I69" s="37" t="n">
        <f aca="false">I68+VLOOKUP($C$5,$J$11:$K$14,2)</f>
        <v>11.8</v>
      </c>
    </row>
    <row r="70" customFormat="false" ht="15" hidden="false" customHeight="false" outlineLevel="0" collapsed="false">
      <c r="A70" s="34" t="n">
        <f aca="false">A69+VLOOKUP($C$5,$J$11:$K$14,2)</f>
        <v>12</v>
      </c>
      <c r="B70" s="35" t="n">
        <f aca="false">A70/$C$5</f>
        <v>0.857142857142856</v>
      </c>
      <c r="C70" s="35" t="n">
        <f aca="false">($C$5-A70)/$C$5</f>
        <v>0.142857142857144</v>
      </c>
      <c r="E70" s="34" t="n">
        <f aca="false">(B70*C70)/2*$C$5*$C$5*$E$5</f>
        <v>49453.6440000002</v>
      </c>
      <c r="F70" s="34" t="n">
        <f aca="false">IF($A$5&gt;$C$5,,IF(A70&lt;=$A$5,B70*($C$5-$A$5)*$F$5,C70*$A$5*$F$5))</f>
        <v>5714.28571428574</v>
      </c>
      <c r="G70" s="34" t="n">
        <f aca="false">IF($B$5&gt;$C$5,,IF(A70&lt;=$B$5,B70*($C$5-$B$5)*$G$5,C70*$B$5*$G$5))</f>
        <v>18571.4285714287</v>
      </c>
      <c r="H70" s="34" t="n">
        <f aca="false">E70+F70+G70</f>
        <v>73739.3582857146</v>
      </c>
      <c r="I70" s="37" t="n">
        <f aca="false">I69+VLOOKUP($C$5,$J$11:$K$14,2)</f>
        <v>12</v>
      </c>
    </row>
    <row r="71" customFormat="false" ht="15" hidden="false" customHeight="false" outlineLevel="0" collapsed="false">
      <c r="A71" s="34" t="n">
        <f aca="false">A70+VLOOKUP($C$5,$J$11:$K$14,2)</f>
        <v>12.2</v>
      </c>
      <c r="B71" s="35" t="n">
        <f aca="false">A71/$C$5</f>
        <v>0.871428571428571</v>
      </c>
      <c r="C71" s="35" t="n">
        <f aca="false">($C$5-A71)/$C$5</f>
        <v>0.128571428571429</v>
      </c>
      <c r="E71" s="34" t="n">
        <f aca="false">(B71*C71)/2*$C$5*$C$5*$E$5</f>
        <v>45250.0842600003</v>
      </c>
      <c r="F71" s="34" t="n">
        <f aca="false">IF($A$5&gt;$C$5,,IF(A71&lt;=$A$5,B71*($C$5-$A$5)*$F$5,C71*$A$5*$F$5))</f>
        <v>5142.85714285718</v>
      </c>
      <c r="G71" s="34" t="n">
        <f aca="false">IF($B$5&gt;$C$5,,IF(A71&lt;=$B$5,B71*($C$5-$B$5)*$G$5,C71*$B$5*$G$5))</f>
        <v>16714.2857142858</v>
      </c>
      <c r="H71" s="34" t="n">
        <f aca="false">E71+F71+G71</f>
        <v>67107.2271171433</v>
      </c>
      <c r="I71" s="37" t="n">
        <f aca="false">I70+VLOOKUP($C$5,$J$11:$K$14,2)</f>
        <v>12.2</v>
      </c>
    </row>
    <row r="72" customFormat="false" ht="15" hidden="false" customHeight="false" outlineLevel="0" collapsed="false">
      <c r="A72" s="34" t="n">
        <f aca="false">A71+VLOOKUP($C$5,$J$11:$K$14,2)</f>
        <v>12.4</v>
      </c>
      <c r="B72" s="35" t="n">
        <f aca="false">A72/$C$5</f>
        <v>0.885714285714285</v>
      </c>
      <c r="C72" s="35" t="n">
        <f aca="false">($C$5-A72)/$C$5</f>
        <v>0.114285714285715</v>
      </c>
      <c r="E72" s="34" t="n">
        <f aca="false">(B72*C72)/2*$C$5*$C$5*$E$5</f>
        <v>40881.6790400003</v>
      </c>
      <c r="F72" s="34" t="n">
        <f aca="false">IF($A$5&gt;$C$5,,IF(A72&lt;=$A$5,B72*($C$5-$A$5)*$F$5,C72*$A$5*$F$5))</f>
        <v>4571.42857142861</v>
      </c>
      <c r="G72" s="34" t="n">
        <f aca="false">IF($B$5&gt;$C$5,,IF(A72&lt;=$B$5,B72*($C$5-$B$5)*$G$5,C72*$B$5*$G$5))</f>
        <v>14857.142857143</v>
      </c>
      <c r="H72" s="34" t="n">
        <f aca="false">E72+F72+G72</f>
        <v>60310.2504685719</v>
      </c>
      <c r="I72" s="37" t="n">
        <f aca="false">I71+VLOOKUP($C$5,$J$11:$K$14,2)</f>
        <v>12.4</v>
      </c>
    </row>
    <row r="73" customFormat="false" ht="15" hidden="false" customHeight="false" outlineLevel="0" collapsed="false">
      <c r="A73" s="34" t="n">
        <f aca="false">A72+VLOOKUP($C$5,$J$11:$K$14,2)</f>
        <v>12.6</v>
      </c>
      <c r="B73" s="35" t="n">
        <f aca="false">A73/$C$5</f>
        <v>0.899999999999999</v>
      </c>
      <c r="C73" s="35" t="n">
        <f aca="false">($C$5-A73)/$C$5</f>
        <v>0.100000000000001</v>
      </c>
      <c r="E73" s="34" t="n">
        <f aca="false">(B73*C73)/2*$C$5*$C$5*$E$5</f>
        <v>36348.4283400003</v>
      </c>
      <c r="F73" s="34" t="n">
        <f aca="false">IF($A$5&gt;$C$5,,IF(A73&lt;=$A$5,B73*($C$5-$A$5)*$F$5,C73*$A$5*$F$5))</f>
        <v>4000.00000000004</v>
      </c>
      <c r="G73" s="34" t="n">
        <f aca="false">IF($B$5&gt;$C$5,,IF(A73&lt;=$B$5,B73*($C$5-$B$5)*$G$5,C73*$B$5*$G$5))</f>
        <v>13000.0000000001</v>
      </c>
      <c r="H73" s="34" t="n">
        <f aca="false">E73+F73+G73</f>
        <v>53348.4283400005</v>
      </c>
      <c r="I73" s="37" t="n">
        <f aca="false">I72+VLOOKUP($C$5,$J$11:$K$14,2)</f>
        <v>12.6</v>
      </c>
    </row>
    <row r="74" customFormat="false" ht="15" hidden="false" customHeight="false" outlineLevel="0" collapsed="false">
      <c r="A74" s="34" t="n">
        <f aca="false">A73+VLOOKUP($C$5,$J$11:$K$14,2)</f>
        <v>12.8</v>
      </c>
      <c r="B74" s="35" t="n">
        <f aca="false">A74/$C$5</f>
        <v>0.914285714285713</v>
      </c>
      <c r="C74" s="35" t="n">
        <f aca="false">($C$5-A74)/$C$5</f>
        <v>0.0857142857142867</v>
      </c>
      <c r="E74" s="34" t="n">
        <f aca="false">(B74*C74)/2*$C$5*$C$5*$E$5</f>
        <v>31650.3321600003</v>
      </c>
      <c r="F74" s="34" t="n">
        <f aca="false">IF($A$5&gt;$C$5,,IF(A74&lt;=$A$5,B74*($C$5-$A$5)*$F$5,C74*$A$5*$F$5))</f>
        <v>3428.57142857147</v>
      </c>
      <c r="G74" s="34" t="n">
        <f aca="false">IF($B$5&gt;$C$5,,IF(A74&lt;=$B$5,B74*($C$5-$B$5)*$G$5,C74*$B$5*$G$5))</f>
        <v>11142.8571428573</v>
      </c>
      <c r="H74" s="34" t="n">
        <f aca="false">E74+F74+G74</f>
        <v>46221.7607314291</v>
      </c>
      <c r="I74" s="37" t="n">
        <f aca="false">I73+VLOOKUP($C$5,$J$11:$K$14,2)</f>
        <v>12.8</v>
      </c>
    </row>
    <row r="75" customFormat="false" ht="15" hidden="false" customHeight="false" outlineLevel="0" collapsed="false">
      <c r="A75" s="34" t="n">
        <f aca="false">A74+VLOOKUP($C$5,$J$11:$K$14,2)</f>
        <v>13</v>
      </c>
      <c r="B75" s="35" t="n">
        <f aca="false">A75/$C$5</f>
        <v>0.928571428571428</v>
      </c>
      <c r="C75" s="35" t="n">
        <f aca="false">($C$5-A75)/$C$5</f>
        <v>0.0714285714285724</v>
      </c>
      <c r="E75" s="34" t="n">
        <f aca="false">(B75*C75)/2*$C$5*$C$5*$E$5</f>
        <v>26787.3905000004</v>
      </c>
      <c r="F75" s="34" t="n">
        <f aca="false">IF($A$5&gt;$C$5,,IF(A75&lt;=$A$5,B75*($C$5-$A$5)*$F$5,C75*$A$5*$F$5))</f>
        <v>2857.1428571429</v>
      </c>
      <c r="G75" s="34" t="n">
        <f aca="false">IF($B$5&gt;$C$5,,IF(A75&lt;=$B$5,B75*($C$5-$B$5)*$G$5,C75*$B$5*$G$5))</f>
        <v>9285.71428571442</v>
      </c>
      <c r="H75" s="34" t="n">
        <f aca="false">E75+F75+G75</f>
        <v>38930.2476428577</v>
      </c>
      <c r="I75" s="37" t="n">
        <f aca="false">I74+VLOOKUP($C$5,$J$11:$K$14,2)</f>
        <v>13</v>
      </c>
    </row>
    <row r="76" customFormat="false" ht="15" hidden="false" customHeight="false" outlineLevel="0" collapsed="false">
      <c r="A76" s="34" t="n">
        <f aca="false">A75+VLOOKUP($C$5,$J$11:$K$14,2)</f>
        <v>13.2</v>
      </c>
      <c r="B76" s="35" t="n">
        <f aca="false">A76/$C$5</f>
        <v>0.942857142857142</v>
      </c>
      <c r="C76" s="35" t="n">
        <f aca="false">($C$5-A76)/$C$5</f>
        <v>0.0571428571428582</v>
      </c>
      <c r="E76" s="34" t="n">
        <f aca="false">(B76*C76)/2*$C$5*$C$5*$E$5</f>
        <v>21759.6033600004</v>
      </c>
      <c r="F76" s="34" t="n">
        <f aca="false">IF($A$5&gt;$C$5,,IF(A76&lt;=$A$5,B76*($C$5-$A$5)*$F$5,C76*$A$5*$F$5))</f>
        <v>2285.71428571433</v>
      </c>
      <c r="G76" s="34" t="n">
        <f aca="false">IF($B$5&gt;$C$5,,IF(A76&lt;=$B$5,B76*($C$5-$B$5)*$G$5,C76*$B$5*$G$5))</f>
        <v>7428.57142857157</v>
      </c>
      <c r="H76" s="34" t="n">
        <f aca="false">E76+F76+G76</f>
        <v>31473.8890742863</v>
      </c>
      <c r="I76" s="37" t="n">
        <f aca="false">I75+VLOOKUP($C$5,$J$11:$K$14,2)</f>
        <v>13.2</v>
      </c>
    </row>
    <row r="77" customFormat="false" ht="15" hidden="false" customHeight="false" outlineLevel="0" collapsed="false">
      <c r="A77" s="34" t="n">
        <f aca="false">A76+VLOOKUP($C$5,$J$11:$K$14,2)</f>
        <v>13.4</v>
      </c>
      <c r="B77" s="35" t="n">
        <f aca="false">A77/$C$5</f>
        <v>0.957142857142856</v>
      </c>
      <c r="C77" s="35" t="n">
        <f aca="false">($C$5-A77)/$C$5</f>
        <v>0.042857142857144</v>
      </c>
      <c r="E77" s="34" t="n">
        <f aca="false">(B77*C77)/2*$C$5*$C$5*$E$5</f>
        <v>16566.9707400004</v>
      </c>
      <c r="F77" s="34" t="n">
        <f aca="false">IF($A$5&gt;$C$5,,IF(A77&lt;=$A$5,B77*($C$5-$A$5)*$F$5,C77*$A$5*$F$5))</f>
        <v>1714.28571428576</v>
      </c>
      <c r="G77" s="34" t="n">
        <f aca="false">IF($B$5&gt;$C$5,,IF(A77&lt;=$B$5,B77*($C$5-$B$5)*$G$5,C77*$B$5*$G$5))</f>
        <v>5571.42857142872</v>
      </c>
      <c r="H77" s="34" t="n">
        <f aca="false">E77+F77+G77</f>
        <v>23852.6850257149</v>
      </c>
      <c r="I77" s="37" t="n">
        <f aca="false">I76+VLOOKUP($C$5,$J$11:$K$14,2)</f>
        <v>13.4</v>
      </c>
    </row>
    <row r="78" customFormat="false" ht="15" hidden="false" customHeight="false" outlineLevel="0" collapsed="false">
      <c r="A78" s="34" t="n">
        <f aca="false">A77+VLOOKUP($C$5,$J$11:$K$14,2)</f>
        <v>13.6</v>
      </c>
      <c r="B78" s="35" t="n">
        <f aca="false">A78/$C$5</f>
        <v>0.97142857142857</v>
      </c>
      <c r="C78" s="35" t="n">
        <f aca="false">($C$5-A78)/$C$5</f>
        <v>0.0285714285714297</v>
      </c>
      <c r="E78" s="34" t="n">
        <f aca="false">(B78*C78)/2*$C$5*$C$5*$E$5</f>
        <v>11209.4926400004</v>
      </c>
      <c r="F78" s="34" t="n">
        <f aca="false">IF($A$5&gt;$C$5,,IF(A78&lt;=$A$5,B78*($C$5-$A$5)*$F$5,C78*$A$5*$F$5))</f>
        <v>1142.85714285719</v>
      </c>
      <c r="G78" s="34" t="n">
        <f aca="false">IF($B$5&gt;$C$5,,IF(A78&lt;=$B$5,B78*($C$5-$B$5)*$G$5,C78*$B$5*$G$5))</f>
        <v>3714.28571428587</v>
      </c>
      <c r="H78" s="34" t="n">
        <f aca="false">E78+F78+G78</f>
        <v>16066.6354971435</v>
      </c>
      <c r="I78" s="37" t="n">
        <f aca="false">I77+VLOOKUP($C$5,$J$11:$K$14,2)</f>
        <v>13.6</v>
      </c>
    </row>
    <row r="79" customFormat="false" ht="15" hidden="false" customHeight="false" outlineLevel="0" collapsed="false">
      <c r="A79" s="34" t="n">
        <f aca="false">A78+VLOOKUP($C$5,$J$11:$K$14,2)</f>
        <v>13.8</v>
      </c>
      <c r="B79" s="35" t="n">
        <f aca="false">A79/$C$5</f>
        <v>0.985714285714285</v>
      </c>
      <c r="C79" s="35" t="n">
        <f aca="false">($C$5-A79)/$C$5</f>
        <v>0.0142857142857155</v>
      </c>
      <c r="E79" s="34" t="n">
        <f aca="false">(B79*C79)/2*$C$5*$C$5*$E$5</f>
        <v>5687.16906000048</v>
      </c>
      <c r="F79" s="34" t="n">
        <f aca="false">IF($A$5&gt;$C$5,,IF(A79&lt;=$A$5,B79*($C$5-$A$5)*$F$5,C79*$A$5*$F$5))</f>
        <v>571.42857142862</v>
      </c>
      <c r="G79" s="34" t="n">
        <f aca="false">IF($B$5&gt;$C$5,,IF(A79&lt;=$B$5,B79*($C$5-$B$5)*$G$5,C79*$B$5*$G$5))</f>
        <v>1857.14285714302</v>
      </c>
      <c r="H79" s="34" t="n">
        <f aca="false">E79+F79+G79</f>
        <v>8115.74048857211</v>
      </c>
      <c r="I79" s="37" t="n">
        <f aca="false">I78+VLOOKUP($C$5,$J$11:$K$14,2)</f>
        <v>13.8</v>
      </c>
    </row>
    <row r="80" customFormat="false" ht="15" hidden="false" customHeight="false" outlineLevel="0" collapsed="false">
      <c r="A80" s="34" t="n">
        <f aca="false">A79+VLOOKUP($C$5,$J$11:$K$14,2)</f>
        <v>14</v>
      </c>
      <c r="B80" s="35" t="n">
        <f aca="false">A80/$C$5</f>
        <v>0.999999999999999</v>
      </c>
      <c r="C80" s="35" t="n">
        <f aca="false">($C$5-A80)/$C$5</f>
        <v>0</v>
      </c>
      <c r="E80" s="34" t="n">
        <f aca="false">(B80*C80)/2*$C$5*$C$5*$E$5</f>
        <v>0</v>
      </c>
      <c r="F80" s="34" t="n">
        <f aca="false">IF($A$5&gt;$C$5,,IF(A80&lt;=$A$5,B80*($C$5-$A$5)*$F$5,C80*$A$5*$F$5))</f>
        <v>0</v>
      </c>
      <c r="G80" s="34" t="n">
        <f aca="false">IF($B$5&gt;$C$5,,IF(A80&lt;=$B$5,B80*($C$5-$B$5)*$G$5,C80*$B$5*$G$5))</f>
        <v>0</v>
      </c>
      <c r="H80" s="34" t="n">
        <f aca="false">E80+F80+G80</f>
        <v>0</v>
      </c>
      <c r="I80" s="37" t="n">
        <f aca="false">I79+VLOOKUP($C$5,$J$11:$K$14,2)</f>
        <v>14</v>
      </c>
    </row>
    <row r="83" customFormat="false" ht="15" hidden="false" customHeight="false" outlineLevel="0" collapsed="false">
      <c r="B83" s="42" t="s">
        <v>26</v>
      </c>
      <c r="C83" s="42"/>
    </row>
  </sheetData>
  <sheetProtection sheet="false"/>
  <mergeCells count="10">
    <mergeCell ref="A2:A3"/>
    <mergeCell ref="B2:B3"/>
    <mergeCell ref="C2:C3"/>
    <mergeCell ref="E2:E3"/>
    <mergeCell ref="F2:F3"/>
    <mergeCell ref="G2:G3"/>
    <mergeCell ref="I2:I3"/>
    <mergeCell ref="J8:J9"/>
    <mergeCell ref="K8:K9"/>
    <mergeCell ref="B83:C83"/>
  </mergeCells>
  <printOptions headings="false" gridLines="false" gridLinesSet="true" horizontalCentered="false" verticalCentered="false"/>
  <pageMargins left="0.708333333333333" right="0.708333333333333" top="0.7875" bottom="0.7875" header="0.315277777777778" footer="0.315277777777778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<![CDATA[&LBearbeiter: Johannes W.&CSeite &P von &N&R&D]]>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  <Company>Frost-RL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Johannes</cp:lastModifiedBy>
  <cp:lastPrinted>2013-11-06T21:00:01Z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Frost-RL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