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  <sheet name="Nutzereingaben" sheetId="4" state="visible" r:id="rId5"/>
  </sheets>
  <definedNames>
    <definedName function="false" hidden="false" localSheetId="2" name="_xlnm.Print_Area" vbProcedure="false">Momente!$B$2:$N$85</definedName>
    <definedName function="false" hidden="false" localSheetId="2" name="_xlnm.Print_Titles" vbProcedure="false">Momente!$7:$13</definedName>
    <definedName function="false" hidden="false" name="A" vbProcedure="false">'Eingabe QS'!$I$23</definedName>
    <definedName function="false" hidden="false" name="anStelle" vbProcedure="false">Ergebnisse!$I$28</definedName>
    <definedName function="false" hidden="false" name="b" vbProcedure="false">'Eingabe QS'!$I$11</definedName>
    <definedName function="false" hidden="false" name="Biegespan" vbProcedure="false">Ergebnisse!$I$26</definedName>
    <definedName function="false" hidden="false" name="Einzellast1" vbProcedure="false">Ergebnisse!$I$12</definedName>
    <definedName function="false" hidden="false" name="Einzellast12" vbProcedure="false">Ergebnisse!$I$14</definedName>
    <definedName function="false" hidden="false" name="Einzellast2" vbProcedure="false">Ergebnisse!$I$16</definedName>
    <definedName function="false" hidden="false" name="Einzellast22" vbProcedure="false">Ergebnisse!$I$18</definedName>
    <definedName function="false" hidden="false" name="h" vbProcedure="false">'Eingabe QS'!$I$9</definedName>
    <definedName function="false" hidden="false" name="Iy" vbProcedure="false">'Eingabe QS'!$I$25</definedName>
    <definedName function="false" hidden="false" name="Mmax" vbProcedure="false">Ergebnisse!$I$24</definedName>
    <definedName function="false" hidden="false" name="qz" vbProcedure="false">'Eingabe QS'!$I$27</definedName>
    <definedName function="false" hidden="false" name="qzpz" vbProcedure="false">Ergebnisse!$I$30</definedName>
    <definedName function="false" hidden="false" name="t" vbProcedure="false">'Eingabe QS'!$I$15</definedName>
    <definedName function="false" hidden="false" name="σ" vbProcedure="false">Ergebnisse!$I$26</definedName>
    <definedName function="false" hidden="false" localSheetId="2" name="_xlnm.Print_Area" vbProcedure="false">Momente!$B$2:$N$85</definedName>
    <definedName function="false" hidden="false" localSheetId="2" name="_xlnm.Print_Titles" vbProcedure="false">Momente!$7:$13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<sst xmlns="http://schemas.openxmlformats.org/spreadsheetml/2006/main" count="89" uniqueCount="67">
  <si>
    <t>Einfache statische Berechnungen eines Einfeldträgers</t>
  </si>
  <si>
    <t>Bitte geben Sie folgende Werte ein:</t>
  </si>
  <si>
    <t>Gesamtlänge des Einfeldträgers</t>
  </si>
  <si>
    <t>L=</t>
  </si>
  <si>
    <t>[m]</t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</si>
  <si>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</si>
  <si>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</t>
    </r>
  </si>
  <si>
    <t>[N]</t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</si>
  <si>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</si>
  <si>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x</t>
    </r>
    <r>
      <rPr>
        <vertAlign val="subscript"/>
        <sz val="11"/>
        <color rgb="FF000000"/>
        <rFont val="Calibri"/>
        <family val="2"/>
        <charset val="1"/>
      </rPr>
      <t>1</t>
    </r>
    <r>
      <rPr>
        <sz val="11"/>
        <color rgb="FF000000"/>
        <rFont val="Calibri"/>
        <family val="2"/>
        <charset val="1"/>
      </rPr>
      <t>=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</si>
  <si>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</si>
  <si>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</t>
    </r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</si>
  <si>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2</t>
    </r>
  </si>
  <si>
    <r>
      <t>x</t>
    </r>
    <r>
      <rPr>
        <vertAlign val="sub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</si>
  <si>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t>Ergebnisse</t>
  </si>
  <si>
    <t>Maximales Moment</t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</si>
  <si>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</si>
  <si>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[Nm]</t>
  </si>
  <si>
    <t>zugehörige Biegespannung</t>
  </si>
  <si>
    <r>
      <t>σ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</si>
  <si>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r>
      <t>[N/mm</t>
    </r>
    <r>
      <rPr>
        <vertAlign val="super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]</t>
    </r>
  </si>
  <si>
    <t>an der Stelle:</t>
  </si>
  <si>
    <r>
      <t>x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</si>
  <si>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Summe aus Eigengewicht und Auflast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</si>
  <si>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+p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</si>
  <si>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[N/m]</t>
  </si>
  <si>
    <t>Diagramm</t>
  </si>
  <si>
    <t>Berechnung der querschnittsabhängigen Werte</t>
  </si>
  <si>
    <t>Bitte geben sie folgende Werte ein: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</si>
  <si>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</si>
  <si>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</si>
  <si>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</si>
  <si>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</si>
  <si>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</si>
  <si>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</si>
  <si>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</si>
  <si>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</si>
  <si>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</si>
  <si>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</si>
  <si>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r>
      <t>γ</t>
    </r>
    <r>
      <rPr>
        <sz val="11"/>
        <color rgb="FF000000"/>
        <rFont val="Calibri"/>
        <family val="2"/>
        <charset val="1"/>
      </rPr>
      <t>=</t>
    </r>
  </si>
  <si>
    <r>
      <t>[N/m</t>
    </r>
    <r>
      <rPr>
        <vertAlign val="superscript"/>
        <sz val="11"/>
        <color rgb="FF000000"/>
        <rFont val="Calibri"/>
        <family val="2"/>
        <charset val="1"/>
      </rPr>
      <t>3</t>
    </r>
    <r>
      <rPr>
        <sz val="11"/>
        <color rgb="FF000000"/>
        <rFont val="Calibri"/>
        <family val="2"/>
        <charset val="1"/>
      </rPr>
      <t>]</t>
    </r>
  </si>
  <si>
    <t>Fläche des Querschnitts</t>
  </si>
  <si>
    <t>A=</t>
  </si>
  <si>
    <r>
      <t>[cm</t>
    </r>
    <r>
      <rPr>
        <vertAlign val="super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]</t>
    </r>
  </si>
  <si>
    <t>Flächenträgheitsmoment um y-y</t>
  </si>
  <si>
    <r>
      <t>l</t>
    </r>
    <r>
      <rPr>
        <vertAlign val="subscript"/>
        <sz val="11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</si>
  <si>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1"/>
      </rPr>
      <t>4</t>
    </r>
    <r>
      <rPr>
        <sz val="11"/>
        <color rgb="FF000000"/>
        <rFont val="Calibri"/>
        <family val="2"/>
        <charset val="1"/>
      </rPr>
      <t>]</t>
    </r>
  </si>
  <si>
    <t>Eigengewicht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</si>
  <si>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</si>
  <si>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Querschnitt</t>
  </si>
  <si>
    <t>Berechnung der Biegemomente</t>
  </si>
  <si>
    <t> </t>
  </si>
  <si>
    <r>
      <t>Position der Einzellast 1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</si>
  <si>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Position der Einzellast 2 x</t>
    </r>
    <r>
      <rPr>
        <vertAlign val="subscript"/>
        <sz val="11"/>
        <color rgb="FF000000"/>
        <rFont val="Calibri"/>
        <family val="2"/>
        <charset val="1"/>
      </rPr>
      <t>2</t>
    </r>
  </si>
  <si>
    <t>Gesamtlänge Brücke</t>
  </si>
  <si>
    <r>
      <t>Eigengewicht und Auflast 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 + p</t>
    </r>
    <r>
      <rPr>
        <vertAlign val="subscript"/>
        <sz val="11"/>
        <color rgb="FF000000"/>
        <rFont val="Calibri"/>
        <family val="2"/>
        <charset val="1"/>
      </rPr>
      <t>z</t>
    </r>
  </si>
  <si>
    <r>
      <t>Einzellast 1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</si>
  <si>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Einzellast 2 P</t>
    </r>
    <r>
      <rPr>
        <vertAlign val="subscript"/>
        <sz val="11"/>
        <color rgb="FF000000"/>
        <rFont val="Calibri"/>
        <family val="2"/>
        <charset val="1"/>
      </rPr>
      <t>z2</t>
    </r>
  </si>
  <si>
    <t>x</t>
  </si>
  <si>
    <t>x/L</t>
  </si>
  <si>
    <t>(L-x)/L</t>
  </si>
  <si>
    <t>Md</t>
  </si>
  <si>
    <t>Mz1</t>
  </si>
  <si>
    <t>Mz2</t>
  </si>
  <si>
    <t>Mges</t>
  </si>
  <si>
    <t>Nutzereingaben:</t>
  </si>
  <si>
    <t>x: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</si>
</sst>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0"/>
    <numFmt numFmtId="167" formatCode="0.0"/>
  </numFmts>
  <fonts count="1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1"/>
      <color rgb="FF000000"/>
      <name val="GreekC"/>
      <family val="0"/>
      <charset val="1"/>
    </font>
    <font>
      <vertAlign val="superscript"/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b val="true"/>
      <sz val="11"/>
      <color rgb="FF000000"/>
      <name val="Calibri"/>
      <family val="2"/>
    </font>
    <font>
      <sz val="9"/>
      <color rgb="FF000000"/>
      <name val="GreekC"/>
      <family val="0"/>
      <charset val="1"/>
    </font>
    <font>
      <b val="true"/>
      <sz val="11"/>
      <name val="Calibri"/>
      <family val="2"/>
      <charset val="1"/>
    </font>
    <font>
      <b val="true"/>
      <sz val="20"/>
      <color rgb="FF000000"/>
      <name val="Calibri"/>
      <family val="2"/>
      <charset val="1"/>
    </font>
    <font>
      <sz val="11"/>
      <color rgb="FFFF000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BFBFBF"/>
        <bgColor rgb="FFD9D9D9"/>
      </patternFill>
    </fill>
    <fill>
      <patternFill patternType="solid">
        <fgColor rgb="FFFFFFFF"/>
        <bgColor rgb="FFF2F2F2"/>
      </patternFill>
    </fill>
    <fill>
      <patternFill patternType="solid">
        <fgColor rgb="FF92D050"/>
        <bgColor rgb="FF98B855"/>
      </patternFill>
    </fill>
    <fill>
      <patternFill patternType="solid">
        <fgColor rgb="FF558ED5"/>
        <bgColor rgb="FF4A7EBB"/>
      </patternFill>
    </fill>
    <fill>
      <patternFill patternType="solid">
        <fgColor rgb="FFD9D9D9"/>
        <bgColor rgb="FFF2F2F2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3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2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3" borderId="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4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0" fillId="4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5" borderId="5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4" borderId="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4" borderId="0" xfId="0" applyFont="false" applyBorder="true" applyAlignment="true" applyProtection="true">
      <alignment horizontal="left" vertical="bottom" textRotation="0" wrapText="false" indent="0" shrinkToFit="false"/>
      <protection locked="false" hidden="false"/>
    </xf>
    <xf numFmtId="164" fontId="0" fillId="4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4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5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5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4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7" fillId="3" borderId="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5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4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4" borderId="8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4" borderId="8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4" borderId="9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2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2" xfId="0" applyFont="false" applyBorder="true" applyAlignment="true" applyProtection="true">
      <alignment horizontal="left" vertical="bottom" textRotation="0" wrapText="false" indent="0" shrinkToFit="false"/>
      <protection locked="false" hidden="false"/>
    </xf>
    <xf numFmtId="164" fontId="0" fillId="4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2" fillId="4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13" fillId="3" borderId="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3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6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1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6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4" fillId="3" borderId="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3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5" fillId="4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5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3" borderId="5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0" fillId="3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3" borderId="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2" borderId="5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2" borderId="5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3" borderId="1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3" borderId="1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1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3" borderId="1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1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0" fillId="2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2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2" borderId="5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7" fontId="0" fillId="3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6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1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3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7" borderId="1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2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7" borderId="1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2" borderId="1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2" borderId="1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4">
    <dxf>
      <font>
        <sz val="11"/>
        <color rgb="FF000000"/>
        <name val="Calibri"/>
        <family val="2"/>
        <charset val="1"/>
      </font>
      <fill>
        <patternFill>
          <bgColor rgb="FFC0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C0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92D05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C0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C0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C0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C0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C0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C0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C0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C0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C0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C0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C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BFBFBF"/>
      <rgbColor rgb="FF878787"/>
      <rgbColor rgb="FF558ED5"/>
      <rgbColor rgb="FFBE4B48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A7EBB"/>
      <rgbColor rgb="FF33CCCC"/>
      <rgbColor rgb="FF92D050"/>
      <rgbColor rgb="FFFFCC00"/>
      <rgbColor rgb="FFFF9900"/>
      <rgbColor rgb="FFFF6600"/>
      <rgbColor rgb="FF7D5FA0"/>
      <rgbColor rgb="FF98B85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worksheets/sheet4.xml" Type="http://schemas.openxmlformats.org/officeDocument/2006/relationships/worksheet"/>
<Relationship Id="rId6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momente!$I$12</c:f>
              <c:strCache>
                <c:ptCount val="1"/>
                <c:pt idx="0">
                  <c:v>Md</c:v>
                </c:pt>
              </c:strCache>
            </c:strRef>
          </c:tx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momente!$E$14:$E$84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0.3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0.9</c:v>
                </c:pt>
                <c:pt idx="7">
                  <c:v>1.1</c:v>
                </c:pt>
                <c:pt idx="8">
                  <c:v>1.2</c:v>
                </c:pt>
                <c:pt idx="9">
                  <c:v>1.4</c:v>
                </c:pt>
                <c:pt idx="10">
                  <c:v>1.5</c:v>
                </c:pt>
                <c:pt idx="11">
                  <c:v>1.7</c:v>
                </c:pt>
                <c:pt idx="12">
                  <c:v>1.8</c:v>
                </c:pt>
                <c:pt idx="13">
                  <c:v>2.0</c:v>
                </c:pt>
                <c:pt idx="14">
                  <c:v>2.1</c:v>
                </c:pt>
                <c:pt idx="15">
                  <c:v>2.3</c:v>
                </c:pt>
                <c:pt idx="16">
                  <c:v>2.4</c:v>
                </c:pt>
                <c:pt idx="17">
                  <c:v>2.6</c:v>
                </c:pt>
                <c:pt idx="18">
                  <c:v>2.7</c:v>
                </c:pt>
                <c:pt idx="19">
                  <c:v>2.9</c:v>
                </c:pt>
                <c:pt idx="20">
                  <c:v>3.0</c:v>
                </c:pt>
                <c:pt idx="21">
                  <c:v>3.2</c:v>
                </c:pt>
                <c:pt idx="22">
                  <c:v>3.3</c:v>
                </c:pt>
                <c:pt idx="23">
                  <c:v>3.5</c:v>
                </c:pt>
                <c:pt idx="24">
                  <c:v>3.6</c:v>
                </c:pt>
                <c:pt idx="25">
                  <c:v>3.8</c:v>
                </c:pt>
                <c:pt idx="26">
                  <c:v>3.9</c:v>
                </c:pt>
                <c:pt idx="27">
                  <c:v>4.1</c:v>
                </c:pt>
                <c:pt idx="28">
                  <c:v>4.2</c:v>
                </c:pt>
                <c:pt idx="29">
                  <c:v>4.4</c:v>
                </c:pt>
                <c:pt idx="30">
                  <c:v>4.5</c:v>
                </c:pt>
                <c:pt idx="31">
                  <c:v>4.7</c:v>
                </c:pt>
                <c:pt idx="32">
                  <c:v>4.8</c:v>
                </c:pt>
                <c:pt idx="33">
                  <c:v>5.0</c:v>
                </c:pt>
                <c:pt idx="34">
                  <c:v>5.1</c:v>
                </c:pt>
                <c:pt idx="35">
                  <c:v>5.3</c:v>
                </c:pt>
                <c:pt idx="36">
                  <c:v>5.4</c:v>
                </c:pt>
                <c:pt idx="37">
                  <c:v>5.6</c:v>
                </c:pt>
                <c:pt idx="38">
                  <c:v>5.7</c:v>
                </c:pt>
                <c:pt idx="39">
                  <c:v>5.9</c:v>
                </c:pt>
                <c:pt idx="40">
                  <c:v>6.0</c:v>
                </c:pt>
                <c:pt idx="41">
                  <c:v>6.2</c:v>
                </c:pt>
                <c:pt idx="42">
                  <c:v>6.3</c:v>
                </c:pt>
                <c:pt idx="43">
                  <c:v>6.5</c:v>
                </c:pt>
                <c:pt idx="44">
                  <c:v>6.6</c:v>
                </c:pt>
                <c:pt idx="45">
                  <c:v>6.8</c:v>
                </c:pt>
                <c:pt idx="46">
                  <c:v>6.9</c:v>
                </c:pt>
                <c:pt idx="47">
                  <c:v>7.1</c:v>
                </c:pt>
                <c:pt idx="48">
                  <c:v>7.2</c:v>
                </c:pt>
                <c:pt idx="49">
                  <c:v>7.4</c:v>
                </c:pt>
                <c:pt idx="50">
                  <c:v>7.5</c:v>
                </c:pt>
                <c:pt idx="51">
                  <c:v>7.7</c:v>
                </c:pt>
                <c:pt idx="52">
                  <c:v>7.8</c:v>
                </c:pt>
                <c:pt idx="53">
                  <c:v>8.0</c:v>
                </c:pt>
                <c:pt idx="54">
                  <c:v>8.1</c:v>
                </c:pt>
                <c:pt idx="55">
                  <c:v>8.3</c:v>
                </c:pt>
                <c:pt idx="56">
                  <c:v>8.4</c:v>
                </c:pt>
                <c:pt idx="57">
                  <c:v>8.6</c:v>
                </c:pt>
                <c:pt idx="58">
                  <c:v>8.7</c:v>
                </c:pt>
                <c:pt idx="59">
                  <c:v>8.9</c:v>
                </c:pt>
                <c:pt idx="60">
                  <c:v>9.0</c:v>
                </c:pt>
                <c:pt idx="61">
                  <c:v>9.2</c:v>
                </c:pt>
                <c:pt idx="62">
                  <c:v>9.3</c:v>
                </c:pt>
                <c:pt idx="63">
                  <c:v>9.5</c:v>
                </c:pt>
                <c:pt idx="64">
                  <c:v>9.6</c:v>
                </c:pt>
                <c:pt idx="65">
                  <c:v>9.8</c:v>
                </c:pt>
                <c:pt idx="66">
                  <c:v>9.9</c:v>
                </c:pt>
                <c:pt idx="67">
                  <c:v>10.1</c:v>
                </c:pt>
                <c:pt idx="68">
                  <c:v>10.2</c:v>
                </c:pt>
                <c:pt idx="69">
                  <c:v>10.4</c:v>
                </c:pt>
                <c:pt idx="70">
                  <c:v>10.5</c:v>
                </c:pt>
              </c:strCache>
            </c:strRef>
          </c:cat>
          <c:val>
            <c:numRef>
              <c:f>momente!$I$14:$I$84</c:f>
              <c:numCache>
                <c:formatCode>General</c:formatCode>
                <c:ptCount val="71"/>
                <c:pt idx="0">
                  <c:v>0</c:v>
                </c:pt>
                <c:pt idx="1">
                  <c:v>2440.00603125</c:v>
                </c:pt>
                <c:pt idx="2">
                  <c:v>4809.28725</c:v>
                </c:pt>
                <c:pt idx="3">
                  <c:v>7107.84365625</c:v>
                </c:pt>
                <c:pt idx="4">
                  <c:v>9335.67525</c:v>
                </c:pt>
                <c:pt idx="5">
                  <c:v>11492.78203125</c:v>
                </c:pt>
                <c:pt idx="6">
                  <c:v>13579.164</c:v>
                </c:pt>
                <c:pt idx="7">
                  <c:v>15594.82115625</c:v>
                </c:pt>
                <c:pt idx="8">
                  <c:v>17539.7535</c:v>
                </c:pt>
                <c:pt idx="9">
                  <c:v>19413.96103125</c:v>
                </c:pt>
                <c:pt idx="10">
                  <c:v>21217.44375</c:v>
                </c:pt>
                <c:pt idx="11">
                  <c:v>22950.20165625</c:v>
                </c:pt>
                <c:pt idx="12">
                  <c:v>24612.23475</c:v>
                </c:pt>
                <c:pt idx="13">
                  <c:v>26203.54303125</c:v>
                </c:pt>
                <c:pt idx="14">
                  <c:v>27724.1265</c:v>
                </c:pt>
                <c:pt idx="15">
                  <c:v>29173.98515625</c:v>
                </c:pt>
                <c:pt idx="16">
                  <c:v>30553.119</c:v>
                </c:pt>
                <c:pt idx="17">
                  <c:v>31861.52803125</c:v>
                </c:pt>
                <c:pt idx="18">
                  <c:v>33099.21225</c:v>
                </c:pt>
                <c:pt idx="19">
                  <c:v>34266.17165625</c:v>
                </c:pt>
                <c:pt idx="20">
                  <c:v>35362.40625</c:v>
                </c:pt>
                <c:pt idx="21">
                  <c:v>36387.91603125</c:v>
                </c:pt>
                <c:pt idx="22">
                  <c:v>37342.701</c:v>
                </c:pt>
                <c:pt idx="23">
                  <c:v>38226.76115625</c:v>
                </c:pt>
                <c:pt idx="24">
                  <c:v>39040.0965</c:v>
                </c:pt>
                <c:pt idx="25">
                  <c:v>39782.70703125</c:v>
                </c:pt>
                <c:pt idx="26">
                  <c:v>40454.59275</c:v>
                </c:pt>
                <c:pt idx="27">
                  <c:v>41055.75365625</c:v>
                </c:pt>
                <c:pt idx="28">
                  <c:v>41586.18975</c:v>
                </c:pt>
                <c:pt idx="29">
                  <c:v>42045.90103125</c:v>
                </c:pt>
                <c:pt idx="30">
                  <c:v>42434.8875</c:v>
                </c:pt>
                <c:pt idx="31">
                  <c:v>42753.14915625</c:v>
                </c:pt>
                <c:pt idx="32">
                  <c:v>43000.686</c:v>
                </c:pt>
                <c:pt idx="33">
                  <c:v>43177.49803125</c:v>
                </c:pt>
                <c:pt idx="34">
                  <c:v>43283.58525</c:v>
                </c:pt>
                <c:pt idx="35">
                  <c:v>43318.94765625</c:v>
                </c:pt>
                <c:pt idx="36">
                  <c:v>43283.58525</c:v>
                </c:pt>
                <c:pt idx="37">
                  <c:v>43177.49803125</c:v>
                </c:pt>
                <c:pt idx="38">
                  <c:v>43000.686</c:v>
                </c:pt>
                <c:pt idx="39">
                  <c:v>42753.14915625</c:v>
                </c:pt>
                <c:pt idx="40">
                  <c:v>42434.8875</c:v>
                </c:pt>
                <c:pt idx="41">
                  <c:v>42045.90103125</c:v>
                </c:pt>
                <c:pt idx="42">
                  <c:v>41586.18975</c:v>
                </c:pt>
                <c:pt idx="43">
                  <c:v>41055.75365625</c:v>
                </c:pt>
                <c:pt idx="44">
                  <c:v>40454.59275</c:v>
                </c:pt>
                <c:pt idx="45">
                  <c:v>39782.70703125</c:v>
                </c:pt>
                <c:pt idx="46">
                  <c:v>39040.0965</c:v>
                </c:pt>
                <c:pt idx="47">
                  <c:v>38226.76115625</c:v>
                </c:pt>
                <c:pt idx="48">
                  <c:v>37342.701</c:v>
                </c:pt>
                <c:pt idx="49">
                  <c:v>36387.91603125</c:v>
                </c:pt>
                <c:pt idx="50">
                  <c:v>35362.4062499999</c:v>
                </c:pt>
                <c:pt idx="51">
                  <c:v>34266.1716562499</c:v>
                </c:pt>
                <c:pt idx="52">
                  <c:v>33099.2122499999</c:v>
                </c:pt>
                <c:pt idx="53">
                  <c:v>31861.5280312499</c:v>
                </c:pt>
                <c:pt idx="54">
                  <c:v>30553.1189999999</c:v>
                </c:pt>
                <c:pt idx="55">
                  <c:v>29173.9851562499</c:v>
                </c:pt>
                <c:pt idx="56">
                  <c:v>27724.1264999999</c:v>
                </c:pt>
                <c:pt idx="57">
                  <c:v>26203.5430312499</c:v>
                </c:pt>
                <c:pt idx="58">
                  <c:v>24612.2347499999</c:v>
                </c:pt>
                <c:pt idx="59">
                  <c:v>22950.2016562499</c:v>
                </c:pt>
                <c:pt idx="60">
                  <c:v>21217.4437499999</c:v>
                </c:pt>
                <c:pt idx="61">
                  <c:v>19413.9610312499</c:v>
                </c:pt>
                <c:pt idx="62">
                  <c:v>17539.7534999999</c:v>
                </c:pt>
                <c:pt idx="63">
                  <c:v>15594.8211562498</c:v>
                </c:pt>
                <c:pt idx="64">
                  <c:v>13579.1639999998</c:v>
                </c:pt>
                <c:pt idx="65">
                  <c:v>11492.7820312498</c:v>
                </c:pt>
                <c:pt idx="66">
                  <c:v>9335.67524999982</c:v>
                </c:pt>
                <c:pt idx="67">
                  <c:v>7107.8436562498</c:v>
                </c:pt>
                <c:pt idx="68">
                  <c:v>4809.28724999979</c:v>
                </c:pt>
                <c:pt idx="69">
                  <c:v>2440.00603124978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momente!$J$12</c:f>
              <c:strCache>
                <c:ptCount val="1"/>
                <c:pt idx="0">
                  <c:v>Mz1</c:v>
                </c:pt>
              </c:strCache>
            </c:strRef>
          </c:tx>
          <c:spPr>
            <a:solidFill>
              <a:srgbClr val="be4b48"/>
            </a:solidFill>
            <a:ln w="28440">
              <a:solidFill>
                <a:srgbClr val="be4b48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momente!$E$14:$E$84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0.3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0.9</c:v>
                </c:pt>
                <c:pt idx="7">
                  <c:v>1.1</c:v>
                </c:pt>
                <c:pt idx="8">
                  <c:v>1.2</c:v>
                </c:pt>
                <c:pt idx="9">
                  <c:v>1.4</c:v>
                </c:pt>
                <c:pt idx="10">
                  <c:v>1.5</c:v>
                </c:pt>
                <c:pt idx="11">
                  <c:v>1.7</c:v>
                </c:pt>
                <c:pt idx="12">
                  <c:v>1.8</c:v>
                </c:pt>
                <c:pt idx="13">
                  <c:v>2.0</c:v>
                </c:pt>
                <c:pt idx="14">
                  <c:v>2.1</c:v>
                </c:pt>
                <c:pt idx="15">
                  <c:v>2.3</c:v>
                </c:pt>
                <c:pt idx="16">
                  <c:v>2.4</c:v>
                </c:pt>
                <c:pt idx="17">
                  <c:v>2.6</c:v>
                </c:pt>
                <c:pt idx="18">
                  <c:v>2.7</c:v>
                </c:pt>
                <c:pt idx="19">
                  <c:v>2.9</c:v>
                </c:pt>
                <c:pt idx="20">
                  <c:v>3.0</c:v>
                </c:pt>
                <c:pt idx="21">
                  <c:v>3.2</c:v>
                </c:pt>
                <c:pt idx="22">
                  <c:v>3.3</c:v>
                </c:pt>
                <c:pt idx="23">
                  <c:v>3.5</c:v>
                </c:pt>
                <c:pt idx="24">
                  <c:v>3.6</c:v>
                </c:pt>
                <c:pt idx="25">
                  <c:v>3.8</c:v>
                </c:pt>
                <c:pt idx="26">
                  <c:v>3.9</c:v>
                </c:pt>
                <c:pt idx="27">
                  <c:v>4.1</c:v>
                </c:pt>
                <c:pt idx="28">
                  <c:v>4.2</c:v>
                </c:pt>
                <c:pt idx="29">
                  <c:v>4.4</c:v>
                </c:pt>
                <c:pt idx="30">
                  <c:v>4.5</c:v>
                </c:pt>
                <c:pt idx="31">
                  <c:v>4.7</c:v>
                </c:pt>
                <c:pt idx="32">
                  <c:v>4.8</c:v>
                </c:pt>
                <c:pt idx="33">
                  <c:v>5.0</c:v>
                </c:pt>
                <c:pt idx="34">
                  <c:v>5.1</c:v>
                </c:pt>
                <c:pt idx="35">
                  <c:v>5.3</c:v>
                </c:pt>
                <c:pt idx="36">
                  <c:v>5.4</c:v>
                </c:pt>
                <c:pt idx="37">
                  <c:v>5.6</c:v>
                </c:pt>
                <c:pt idx="38">
                  <c:v>5.7</c:v>
                </c:pt>
                <c:pt idx="39">
                  <c:v>5.9</c:v>
                </c:pt>
                <c:pt idx="40">
                  <c:v>6.0</c:v>
                </c:pt>
                <c:pt idx="41">
                  <c:v>6.2</c:v>
                </c:pt>
                <c:pt idx="42">
                  <c:v>6.3</c:v>
                </c:pt>
                <c:pt idx="43">
                  <c:v>6.5</c:v>
                </c:pt>
                <c:pt idx="44">
                  <c:v>6.6</c:v>
                </c:pt>
                <c:pt idx="45">
                  <c:v>6.8</c:v>
                </c:pt>
                <c:pt idx="46">
                  <c:v>6.9</c:v>
                </c:pt>
                <c:pt idx="47">
                  <c:v>7.1</c:v>
                </c:pt>
                <c:pt idx="48">
                  <c:v>7.2</c:v>
                </c:pt>
                <c:pt idx="49">
                  <c:v>7.4</c:v>
                </c:pt>
                <c:pt idx="50">
                  <c:v>7.5</c:v>
                </c:pt>
                <c:pt idx="51">
                  <c:v>7.7</c:v>
                </c:pt>
                <c:pt idx="52">
                  <c:v>7.8</c:v>
                </c:pt>
                <c:pt idx="53">
                  <c:v>8.0</c:v>
                </c:pt>
                <c:pt idx="54">
                  <c:v>8.1</c:v>
                </c:pt>
                <c:pt idx="55">
                  <c:v>8.3</c:v>
                </c:pt>
                <c:pt idx="56">
                  <c:v>8.4</c:v>
                </c:pt>
                <c:pt idx="57">
                  <c:v>8.6</c:v>
                </c:pt>
                <c:pt idx="58">
                  <c:v>8.7</c:v>
                </c:pt>
                <c:pt idx="59">
                  <c:v>8.9</c:v>
                </c:pt>
                <c:pt idx="60">
                  <c:v>9.0</c:v>
                </c:pt>
                <c:pt idx="61">
                  <c:v>9.2</c:v>
                </c:pt>
                <c:pt idx="62">
                  <c:v>9.3</c:v>
                </c:pt>
                <c:pt idx="63">
                  <c:v>9.5</c:v>
                </c:pt>
                <c:pt idx="64">
                  <c:v>9.6</c:v>
                </c:pt>
                <c:pt idx="65">
                  <c:v>9.8</c:v>
                </c:pt>
                <c:pt idx="66">
                  <c:v>9.9</c:v>
                </c:pt>
                <c:pt idx="67">
                  <c:v>10.1</c:v>
                </c:pt>
                <c:pt idx="68">
                  <c:v>10.2</c:v>
                </c:pt>
                <c:pt idx="69">
                  <c:v>10.4</c:v>
                </c:pt>
                <c:pt idx="70">
                  <c:v>10.5</c:v>
                </c:pt>
              </c:strCache>
            </c:strRef>
          </c:cat>
          <c:val>
            <c:numRef>
              <c:f>momente!$J$14:$J$84</c:f>
              <c:numCache>
                <c:formatCode>General</c:formatCode>
                <c:ptCount val="7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1380</c:v>
                </c:pt>
                <c:pt idx="48">
                  <c:v>1320</c:v>
                </c:pt>
                <c:pt idx="49">
                  <c:v>1260</c:v>
                </c:pt>
                <c:pt idx="50">
                  <c:v>1200</c:v>
                </c:pt>
                <c:pt idx="51">
                  <c:v>1140</c:v>
                </c:pt>
                <c:pt idx="52">
                  <c:v>1080</c:v>
                </c:pt>
                <c:pt idx="53">
                  <c:v>1020</c:v>
                </c:pt>
                <c:pt idx="54">
                  <c:v>959.999999999997</c:v>
                </c:pt>
                <c:pt idx="55">
                  <c:v>899.999999999996</c:v>
                </c:pt>
                <c:pt idx="56">
                  <c:v>839.999999999996</c:v>
                </c:pt>
                <c:pt idx="57">
                  <c:v>779.999999999996</c:v>
                </c:pt>
                <c:pt idx="58">
                  <c:v>719.999999999996</c:v>
                </c:pt>
                <c:pt idx="59">
                  <c:v>659.999999999996</c:v>
                </c:pt>
                <c:pt idx="60">
                  <c:v>599.999999999996</c:v>
                </c:pt>
                <c:pt idx="61">
                  <c:v>539.999999999996</c:v>
                </c:pt>
                <c:pt idx="62">
                  <c:v>479.999999999995</c:v>
                </c:pt>
                <c:pt idx="63">
                  <c:v>419.999999999995</c:v>
                </c:pt>
                <c:pt idx="64">
                  <c:v>359.999999999995</c:v>
                </c:pt>
                <c:pt idx="65">
                  <c:v>299.999999999995</c:v>
                </c:pt>
                <c:pt idx="66">
                  <c:v>239.999999999995</c:v>
                </c:pt>
                <c:pt idx="67">
                  <c:v>179.999999999995</c:v>
                </c:pt>
                <c:pt idx="68">
                  <c:v>119.999999999995</c:v>
                </c:pt>
                <c:pt idx="69">
                  <c:v>59.9999999999945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momente!$K$12</c:f>
              <c:strCache>
                <c:ptCount val="1"/>
                <c:pt idx="0">
                  <c:v>Mz2</c:v>
                </c:pt>
              </c:strCache>
            </c:strRef>
          </c:tx>
          <c:spPr>
            <a:solidFill>
              <a:srgbClr val="98b855"/>
            </a:solidFill>
            <a:ln w="28440">
              <a:solidFill>
                <a:srgbClr val="98b855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momente!$E$14:$E$84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0.3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0.9</c:v>
                </c:pt>
                <c:pt idx="7">
                  <c:v>1.1</c:v>
                </c:pt>
                <c:pt idx="8">
                  <c:v>1.2</c:v>
                </c:pt>
                <c:pt idx="9">
                  <c:v>1.4</c:v>
                </c:pt>
                <c:pt idx="10">
                  <c:v>1.5</c:v>
                </c:pt>
                <c:pt idx="11">
                  <c:v>1.7</c:v>
                </c:pt>
                <c:pt idx="12">
                  <c:v>1.8</c:v>
                </c:pt>
                <c:pt idx="13">
                  <c:v>2.0</c:v>
                </c:pt>
                <c:pt idx="14">
                  <c:v>2.1</c:v>
                </c:pt>
                <c:pt idx="15">
                  <c:v>2.3</c:v>
                </c:pt>
                <c:pt idx="16">
                  <c:v>2.4</c:v>
                </c:pt>
                <c:pt idx="17">
                  <c:v>2.6</c:v>
                </c:pt>
                <c:pt idx="18">
                  <c:v>2.7</c:v>
                </c:pt>
                <c:pt idx="19">
                  <c:v>2.9</c:v>
                </c:pt>
                <c:pt idx="20">
                  <c:v>3.0</c:v>
                </c:pt>
                <c:pt idx="21">
                  <c:v>3.2</c:v>
                </c:pt>
                <c:pt idx="22">
                  <c:v>3.3</c:v>
                </c:pt>
                <c:pt idx="23">
                  <c:v>3.5</c:v>
                </c:pt>
                <c:pt idx="24">
                  <c:v>3.6</c:v>
                </c:pt>
                <c:pt idx="25">
                  <c:v>3.8</c:v>
                </c:pt>
                <c:pt idx="26">
                  <c:v>3.9</c:v>
                </c:pt>
                <c:pt idx="27">
                  <c:v>4.1</c:v>
                </c:pt>
                <c:pt idx="28">
                  <c:v>4.2</c:v>
                </c:pt>
                <c:pt idx="29">
                  <c:v>4.4</c:v>
                </c:pt>
                <c:pt idx="30">
                  <c:v>4.5</c:v>
                </c:pt>
                <c:pt idx="31">
                  <c:v>4.7</c:v>
                </c:pt>
                <c:pt idx="32">
                  <c:v>4.8</c:v>
                </c:pt>
                <c:pt idx="33">
                  <c:v>5.0</c:v>
                </c:pt>
                <c:pt idx="34">
                  <c:v>5.1</c:v>
                </c:pt>
                <c:pt idx="35">
                  <c:v>5.3</c:v>
                </c:pt>
                <c:pt idx="36">
                  <c:v>5.4</c:v>
                </c:pt>
                <c:pt idx="37">
                  <c:v>5.6</c:v>
                </c:pt>
                <c:pt idx="38">
                  <c:v>5.7</c:v>
                </c:pt>
                <c:pt idx="39">
                  <c:v>5.9</c:v>
                </c:pt>
                <c:pt idx="40">
                  <c:v>6.0</c:v>
                </c:pt>
                <c:pt idx="41">
                  <c:v>6.2</c:v>
                </c:pt>
                <c:pt idx="42">
                  <c:v>6.3</c:v>
                </c:pt>
                <c:pt idx="43">
                  <c:v>6.5</c:v>
                </c:pt>
                <c:pt idx="44">
                  <c:v>6.6</c:v>
                </c:pt>
                <c:pt idx="45">
                  <c:v>6.8</c:v>
                </c:pt>
                <c:pt idx="46">
                  <c:v>6.9</c:v>
                </c:pt>
                <c:pt idx="47">
                  <c:v>7.1</c:v>
                </c:pt>
                <c:pt idx="48">
                  <c:v>7.2</c:v>
                </c:pt>
                <c:pt idx="49">
                  <c:v>7.4</c:v>
                </c:pt>
                <c:pt idx="50">
                  <c:v>7.5</c:v>
                </c:pt>
                <c:pt idx="51">
                  <c:v>7.7</c:v>
                </c:pt>
                <c:pt idx="52">
                  <c:v>7.8</c:v>
                </c:pt>
                <c:pt idx="53">
                  <c:v>8.0</c:v>
                </c:pt>
                <c:pt idx="54">
                  <c:v>8.1</c:v>
                </c:pt>
                <c:pt idx="55">
                  <c:v>8.3</c:v>
                </c:pt>
                <c:pt idx="56">
                  <c:v>8.4</c:v>
                </c:pt>
                <c:pt idx="57">
                  <c:v>8.6</c:v>
                </c:pt>
                <c:pt idx="58">
                  <c:v>8.7</c:v>
                </c:pt>
                <c:pt idx="59">
                  <c:v>8.9</c:v>
                </c:pt>
                <c:pt idx="60">
                  <c:v>9.0</c:v>
                </c:pt>
                <c:pt idx="61">
                  <c:v>9.2</c:v>
                </c:pt>
                <c:pt idx="62">
                  <c:v>9.3</c:v>
                </c:pt>
                <c:pt idx="63">
                  <c:v>9.5</c:v>
                </c:pt>
                <c:pt idx="64">
                  <c:v>9.6</c:v>
                </c:pt>
                <c:pt idx="65">
                  <c:v>9.8</c:v>
                </c:pt>
                <c:pt idx="66">
                  <c:v>9.9</c:v>
                </c:pt>
                <c:pt idx="67">
                  <c:v>10.1</c:v>
                </c:pt>
                <c:pt idx="68">
                  <c:v>10.2</c:v>
                </c:pt>
                <c:pt idx="69">
                  <c:v>10.4</c:v>
                </c:pt>
                <c:pt idx="70">
                  <c:v>10.5</c:v>
                </c:pt>
              </c:strCache>
            </c:strRef>
          </c:cat>
          <c:val>
            <c:numRef>
              <c:f>momente!$K$14:$K$84</c:f>
              <c:numCache>
                <c:formatCode>General</c:formatCode>
                <c:ptCount val="71"/>
                <c:pt idx="0">
                  <c:v>0</c:v>
                </c:pt>
                <c:pt idx="1">
                  <c:v>71.4285714285712</c:v>
                </c:pt>
                <c:pt idx="2">
                  <c:v>142.857142857142</c:v>
                </c:pt>
                <c:pt idx="3">
                  <c:v>214.285714285713</c:v>
                </c:pt>
                <c:pt idx="4">
                  <c:v>285.714285714285</c:v>
                </c:pt>
                <c:pt idx="5">
                  <c:v>357.142857142856</c:v>
                </c:pt>
                <c:pt idx="6">
                  <c:v>428.571428571427</c:v>
                </c:pt>
                <c:pt idx="7">
                  <c:v>499.999999999998</c:v>
                </c:pt>
                <c:pt idx="8">
                  <c:v>571.428571428569</c:v>
                </c:pt>
                <c:pt idx="9">
                  <c:v>642.857142857141</c:v>
                </c:pt>
                <c:pt idx="10">
                  <c:v>714.285714285712</c:v>
                </c:pt>
                <c:pt idx="11">
                  <c:v>785.714285714283</c:v>
                </c:pt>
                <c:pt idx="12">
                  <c:v>857.142857142854</c:v>
                </c:pt>
                <c:pt idx="13">
                  <c:v>928.571428571425</c:v>
                </c:pt>
                <c:pt idx="14">
                  <c:v>999.999999999996</c:v>
                </c:pt>
                <c:pt idx="15">
                  <c:v>1071.42857142857</c:v>
                </c:pt>
                <c:pt idx="16">
                  <c:v>1142.85714285714</c:v>
                </c:pt>
                <c:pt idx="17">
                  <c:v>1214.28571428571</c:v>
                </c:pt>
                <c:pt idx="18">
                  <c:v>1285.71428571428</c:v>
                </c:pt>
                <c:pt idx="19">
                  <c:v>1357.14285714285</c:v>
                </c:pt>
                <c:pt idx="20">
                  <c:v>1428.57142857142</c:v>
                </c:pt>
                <c:pt idx="21">
                  <c:v>1499.99999999999</c:v>
                </c:pt>
                <c:pt idx="22">
                  <c:v>1571.42857142857</c:v>
                </c:pt>
                <c:pt idx="23">
                  <c:v>1642.85714285714</c:v>
                </c:pt>
                <c:pt idx="24">
                  <c:v>1714.28571428571</c:v>
                </c:pt>
                <c:pt idx="25">
                  <c:v>1785.71428571428</c:v>
                </c:pt>
                <c:pt idx="26">
                  <c:v>1857.14285714285</c:v>
                </c:pt>
                <c:pt idx="27">
                  <c:v>1928.57142857142</c:v>
                </c:pt>
                <c:pt idx="28">
                  <c:v>1999.99999999999</c:v>
                </c:pt>
                <c:pt idx="29">
                  <c:v>2071.42857142856</c:v>
                </c:pt>
                <c:pt idx="30">
                  <c:v>2142.85714285714</c:v>
                </c:pt>
                <c:pt idx="31">
                  <c:v>2214.28571428571</c:v>
                </c:pt>
                <c:pt idx="32">
                  <c:v>2285.71428571428</c:v>
                </c:pt>
                <c:pt idx="33">
                  <c:v>2357.14285714285</c:v>
                </c:pt>
                <c:pt idx="34">
                  <c:v>2428.57142857142</c:v>
                </c:pt>
                <c:pt idx="35">
                  <c:v>2499.99999999999</c:v>
                </c:pt>
                <c:pt idx="36">
                  <c:v>2571.42857142856</c:v>
                </c:pt>
                <c:pt idx="37">
                  <c:v>2642.85714285713</c:v>
                </c:pt>
                <c:pt idx="38">
                  <c:v>2714.28571428571</c:v>
                </c:pt>
                <c:pt idx="39">
                  <c:v>2785.71428571428</c:v>
                </c:pt>
                <c:pt idx="40">
                  <c:v>2857.14285714285</c:v>
                </c:pt>
                <c:pt idx="41">
                  <c:v>2928.57142857142</c:v>
                </c:pt>
                <c:pt idx="42">
                  <c:v>2999.99999999999</c:v>
                </c:pt>
                <c:pt idx="43">
                  <c:v>3071.42857142856</c:v>
                </c:pt>
                <c:pt idx="44">
                  <c:v>3142.85714285713</c:v>
                </c:pt>
                <c:pt idx="45">
                  <c:v>3214.28571428571</c:v>
                </c:pt>
                <c:pt idx="46">
                  <c:v>3285.71428571428</c:v>
                </c:pt>
                <c:pt idx="47">
                  <c:v>3357.14285714285</c:v>
                </c:pt>
                <c:pt idx="48">
                  <c:v>3428.57142857142</c:v>
                </c:pt>
                <c:pt idx="49">
                  <c:v>3499.99999999999</c:v>
                </c:pt>
                <c:pt idx="50">
                  <c:v>3571.42857142856</c:v>
                </c:pt>
                <c:pt idx="51">
                  <c:v>3642.85714285713</c:v>
                </c:pt>
                <c:pt idx="52">
                  <c:v>3714.2857142857</c:v>
                </c:pt>
                <c:pt idx="53">
                  <c:v>3785.71428571428</c:v>
                </c:pt>
                <c:pt idx="54">
                  <c:v>3857.14285714285</c:v>
                </c:pt>
                <c:pt idx="55">
                  <c:v>3928.57142857142</c:v>
                </c:pt>
                <c:pt idx="56">
                  <c:v>3999.99999999999</c:v>
                </c:pt>
                <c:pt idx="57">
                  <c:v>4071.42857142856</c:v>
                </c:pt>
                <c:pt idx="58">
                  <c:v>4142.85714285713</c:v>
                </c:pt>
                <c:pt idx="59">
                  <c:v>4214.2857142857</c:v>
                </c:pt>
                <c:pt idx="60">
                  <c:v>4285.71428571428</c:v>
                </c:pt>
                <c:pt idx="61">
                  <c:v>4357.14285714285</c:v>
                </c:pt>
                <c:pt idx="62">
                  <c:v>4428.57142857142</c:v>
                </c:pt>
                <c:pt idx="63">
                  <c:v>4499.99999999999</c:v>
                </c:pt>
                <c:pt idx="64">
                  <c:v>4571.42857142856</c:v>
                </c:pt>
                <c:pt idx="65">
                  <c:v>4642.85714285713</c:v>
                </c:pt>
                <c:pt idx="66">
                  <c:v>4714.2857142857</c:v>
                </c:pt>
                <c:pt idx="67">
                  <c:v>4785.71428571428</c:v>
                </c:pt>
                <c:pt idx="68">
                  <c:v>4857.14285714285</c:v>
                </c:pt>
                <c:pt idx="69">
                  <c:v>4928.57142857142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momente!$L$12</c:f>
              <c:strCache>
                <c:ptCount val="1"/>
                <c:pt idx="0">
                  <c:v>Mges</c:v>
                </c:pt>
              </c:strCache>
            </c:strRef>
          </c:tx>
          <c:spPr>
            <a:solidFill>
              <a:srgbClr val="7d5fa0"/>
            </a:solidFill>
            <a:ln w="28440">
              <a:solidFill>
                <a:srgbClr val="7d5fa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momente!$E$14:$E$84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0.3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0.9</c:v>
                </c:pt>
                <c:pt idx="7">
                  <c:v>1.1</c:v>
                </c:pt>
                <c:pt idx="8">
                  <c:v>1.2</c:v>
                </c:pt>
                <c:pt idx="9">
                  <c:v>1.4</c:v>
                </c:pt>
                <c:pt idx="10">
                  <c:v>1.5</c:v>
                </c:pt>
                <c:pt idx="11">
                  <c:v>1.7</c:v>
                </c:pt>
                <c:pt idx="12">
                  <c:v>1.8</c:v>
                </c:pt>
                <c:pt idx="13">
                  <c:v>2.0</c:v>
                </c:pt>
                <c:pt idx="14">
                  <c:v>2.1</c:v>
                </c:pt>
                <c:pt idx="15">
                  <c:v>2.3</c:v>
                </c:pt>
                <c:pt idx="16">
                  <c:v>2.4</c:v>
                </c:pt>
                <c:pt idx="17">
                  <c:v>2.6</c:v>
                </c:pt>
                <c:pt idx="18">
                  <c:v>2.7</c:v>
                </c:pt>
                <c:pt idx="19">
                  <c:v>2.9</c:v>
                </c:pt>
                <c:pt idx="20">
                  <c:v>3.0</c:v>
                </c:pt>
                <c:pt idx="21">
                  <c:v>3.2</c:v>
                </c:pt>
                <c:pt idx="22">
                  <c:v>3.3</c:v>
                </c:pt>
                <c:pt idx="23">
                  <c:v>3.5</c:v>
                </c:pt>
                <c:pt idx="24">
                  <c:v>3.6</c:v>
                </c:pt>
                <c:pt idx="25">
                  <c:v>3.8</c:v>
                </c:pt>
                <c:pt idx="26">
                  <c:v>3.9</c:v>
                </c:pt>
                <c:pt idx="27">
                  <c:v>4.1</c:v>
                </c:pt>
                <c:pt idx="28">
                  <c:v>4.2</c:v>
                </c:pt>
                <c:pt idx="29">
                  <c:v>4.4</c:v>
                </c:pt>
                <c:pt idx="30">
                  <c:v>4.5</c:v>
                </c:pt>
                <c:pt idx="31">
                  <c:v>4.7</c:v>
                </c:pt>
                <c:pt idx="32">
                  <c:v>4.8</c:v>
                </c:pt>
                <c:pt idx="33">
                  <c:v>5.0</c:v>
                </c:pt>
                <c:pt idx="34">
                  <c:v>5.1</c:v>
                </c:pt>
                <c:pt idx="35">
                  <c:v>5.3</c:v>
                </c:pt>
                <c:pt idx="36">
                  <c:v>5.4</c:v>
                </c:pt>
                <c:pt idx="37">
                  <c:v>5.6</c:v>
                </c:pt>
                <c:pt idx="38">
                  <c:v>5.7</c:v>
                </c:pt>
                <c:pt idx="39">
                  <c:v>5.9</c:v>
                </c:pt>
                <c:pt idx="40">
                  <c:v>6.0</c:v>
                </c:pt>
                <c:pt idx="41">
                  <c:v>6.2</c:v>
                </c:pt>
                <c:pt idx="42">
                  <c:v>6.3</c:v>
                </c:pt>
                <c:pt idx="43">
                  <c:v>6.5</c:v>
                </c:pt>
                <c:pt idx="44">
                  <c:v>6.6</c:v>
                </c:pt>
                <c:pt idx="45">
                  <c:v>6.8</c:v>
                </c:pt>
                <c:pt idx="46">
                  <c:v>6.9</c:v>
                </c:pt>
                <c:pt idx="47">
                  <c:v>7.1</c:v>
                </c:pt>
                <c:pt idx="48">
                  <c:v>7.2</c:v>
                </c:pt>
                <c:pt idx="49">
                  <c:v>7.4</c:v>
                </c:pt>
                <c:pt idx="50">
                  <c:v>7.5</c:v>
                </c:pt>
                <c:pt idx="51">
                  <c:v>7.7</c:v>
                </c:pt>
                <c:pt idx="52">
                  <c:v>7.8</c:v>
                </c:pt>
                <c:pt idx="53">
                  <c:v>8.0</c:v>
                </c:pt>
                <c:pt idx="54">
                  <c:v>8.1</c:v>
                </c:pt>
                <c:pt idx="55">
                  <c:v>8.3</c:v>
                </c:pt>
                <c:pt idx="56">
                  <c:v>8.4</c:v>
                </c:pt>
                <c:pt idx="57">
                  <c:v>8.6</c:v>
                </c:pt>
                <c:pt idx="58">
                  <c:v>8.7</c:v>
                </c:pt>
                <c:pt idx="59">
                  <c:v>8.9</c:v>
                </c:pt>
                <c:pt idx="60">
                  <c:v>9.0</c:v>
                </c:pt>
                <c:pt idx="61">
                  <c:v>9.2</c:v>
                </c:pt>
                <c:pt idx="62">
                  <c:v>9.3</c:v>
                </c:pt>
                <c:pt idx="63">
                  <c:v>9.5</c:v>
                </c:pt>
                <c:pt idx="64">
                  <c:v>9.6</c:v>
                </c:pt>
                <c:pt idx="65">
                  <c:v>9.8</c:v>
                </c:pt>
                <c:pt idx="66">
                  <c:v>9.9</c:v>
                </c:pt>
                <c:pt idx="67">
                  <c:v>10.1</c:v>
                </c:pt>
                <c:pt idx="68">
                  <c:v>10.2</c:v>
                </c:pt>
                <c:pt idx="69">
                  <c:v>10.4</c:v>
                </c:pt>
                <c:pt idx="70">
                  <c:v>10.5</c:v>
                </c:pt>
              </c:strCache>
            </c:strRef>
          </c:cat>
          <c:val>
            <c:numRef>
              <c:f>momente!$L$14:$L$84</c:f>
              <c:numCache>
                <c:formatCode>General</c:formatCode>
                <c:ptCount val="71"/>
                <c:pt idx="0">
                  <c:v>0</c:v>
                </c:pt>
                <c:pt idx="1">
                  <c:v>2541.43460267857</c:v>
                </c:pt>
                <c:pt idx="2">
                  <c:v>5012.14439285714</c:v>
                </c:pt>
                <c:pt idx="3">
                  <c:v>7412.12937053571</c:v>
                </c:pt>
                <c:pt idx="4">
                  <c:v>9741.38953571428</c:v>
                </c:pt>
                <c:pt idx="5">
                  <c:v>11999.9248883929</c:v>
                </c:pt>
                <c:pt idx="6">
                  <c:v>14187.7354285714</c:v>
                </c:pt>
                <c:pt idx="7">
                  <c:v>16304.82115625</c:v>
                </c:pt>
                <c:pt idx="8">
                  <c:v>18351.1820714286</c:v>
                </c:pt>
                <c:pt idx="9">
                  <c:v>20326.8181741071</c:v>
                </c:pt>
                <c:pt idx="10">
                  <c:v>22231.7294642857</c:v>
                </c:pt>
                <c:pt idx="11">
                  <c:v>24065.9159419643</c:v>
                </c:pt>
                <c:pt idx="12">
                  <c:v>25829.3776071429</c:v>
                </c:pt>
                <c:pt idx="13">
                  <c:v>27522.1144598214</c:v>
                </c:pt>
                <c:pt idx="14">
                  <c:v>29144.1265</c:v>
                </c:pt>
                <c:pt idx="15">
                  <c:v>30695.4137276786</c:v>
                </c:pt>
                <c:pt idx="16">
                  <c:v>32175.9761428571</c:v>
                </c:pt>
                <c:pt idx="17">
                  <c:v>33585.8137455357</c:v>
                </c:pt>
                <c:pt idx="18">
                  <c:v>34924.9265357143</c:v>
                </c:pt>
                <c:pt idx="19">
                  <c:v>36193.3145133928</c:v>
                </c:pt>
                <c:pt idx="20">
                  <c:v>37390.9776785714</c:v>
                </c:pt>
                <c:pt idx="21">
                  <c:v>38517.91603125</c:v>
                </c:pt>
                <c:pt idx="22">
                  <c:v>39574.1295714286</c:v>
                </c:pt>
                <c:pt idx="23">
                  <c:v>40559.6182991071</c:v>
                </c:pt>
                <c:pt idx="24">
                  <c:v>41474.3822142857</c:v>
                </c:pt>
                <c:pt idx="25">
                  <c:v>42318.4213169643</c:v>
                </c:pt>
                <c:pt idx="26">
                  <c:v>43091.7356071428</c:v>
                </c:pt>
                <c:pt idx="27">
                  <c:v>43794.3250848214</c:v>
                </c:pt>
                <c:pt idx="28">
                  <c:v>44426.18975</c:v>
                </c:pt>
                <c:pt idx="29">
                  <c:v>44987.3296026786</c:v>
                </c:pt>
                <c:pt idx="30">
                  <c:v>45477.7446428571</c:v>
                </c:pt>
                <c:pt idx="31">
                  <c:v>45897.4348705357</c:v>
                </c:pt>
                <c:pt idx="32">
                  <c:v>46246.4002857143</c:v>
                </c:pt>
                <c:pt idx="33">
                  <c:v>46524.6408883928</c:v>
                </c:pt>
                <c:pt idx="34">
                  <c:v>46732.1566785714</c:v>
                </c:pt>
                <c:pt idx="35">
                  <c:v>46868.94765625</c:v>
                </c:pt>
                <c:pt idx="36">
                  <c:v>46935.0138214286</c:v>
                </c:pt>
                <c:pt idx="37">
                  <c:v>46930.3551741071</c:v>
                </c:pt>
                <c:pt idx="38">
                  <c:v>46854.9717142857</c:v>
                </c:pt>
                <c:pt idx="39">
                  <c:v>46708.8634419643</c:v>
                </c:pt>
                <c:pt idx="40">
                  <c:v>46492.0303571428</c:v>
                </c:pt>
                <c:pt idx="41">
                  <c:v>46204.4724598214</c:v>
                </c:pt>
                <c:pt idx="42">
                  <c:v>45846.18975</c:v>
                </c:pt>
                <c:pt idx="43">
                  <c:v>45417.1822276785</c:v>
                </c:pt>
                <c:pt idx="44">
                  <c:v>44917.4498928571</c:v>
                </c:pt>
                <c:pt idx="45">
                  <c:v>44346.9927455357</c:v>
                </c:pt>
                <c:pt idx="46">
                  <c:v>43705.8107857142</c:v>
                </c:pt>
                <c:pt idx="47">
                  <c:v>42963.9040133928</c:v>
                </c:pt>
                <c:pt idx="48">
                  <c:v>42091.2724285714</c:v>
                </c:pt>
                <c:pt idx="49">
                  <c:v>41147.9160312499</c:v>
                </c:pt>
                <c:pt idx="50">
                  <c:v>40133.8348214285</c:v>
                </c:pt>
                <c:pt idx="51">
                  <c:v>39049.0287991071</c:v>
                </c:pt>
                <c:pt idx="52">
                  <c:v>37893.4979642856</c:v>
                </c:pt>
                <c:pt idx="53">
                  <c:v>36667.2423169642</c:v>
                </c:pt>
                <c:pt idx="54">
                  <c:v>35370.2618571428</c:v>
                </c:pt>
                <c:pt idx="55">
                  <c:v>34002.5565848213</c:v>
                </c:pt>
                <c:pt idx="56">
                  <c:v>32564.1264999999</c:v>
                </c:pt>
                <c:pt idx="57">
                  <c:v>31054.9716026785</c:v>
                </c:pt>
                <c:pt idx="58">
                  <c:v>29475.091892857</c:v>
                </c:pt>
                <c:pt idx="59">
                  <c:v>27824.4873705356</c:v>
                </c:pt>
                <c:pt idx="60">
                  <c:v>26103.1580357142</c:v>
                </c:pt>
                <c:pt idx="61">
                  <c:v>24311.1038883927</c:v>
                </c:pt>
                <c:pt idx="62">
                  <c:v>22448.3249285713</c:v>
                </c:pt>
                <c:pt idx="63">
                  <c:v>20514.8211562498</c:v>
                </c:pt>
                <c:pt idx="64">
                  <c:v>18510.5925714284</c:v>
                </c:pt>
                <c:pt idx="65">
                  <c:v>16435.6391741069</c:v>
                </c:pt>
                <c:pt idx="66">
                  <c:v>14289.9609642855</c:v>
                </c:pt>
                <c:pt idx="67">
                  <c:v>12073.5579419641</c:v>
                </c:pt>
                <c:pt idx="68">
                  <c:v>9786.43010714263</c:v>
                </c:pt>
                <c:pt idx="69">
                  <c:v>7428.57745982119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1"/>
        <c:axId val="34759485"/>
        <c:axId val="42777814"/>
      </c:lineChart>
      <c:catAx>
        <c:axId val="3475948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b="1" sz="1100">
                    <a:solidFill>
                      <a:srgbClr val="000000"/>
                    </a:solidFill>
                    <a:latin typeface="Calibri"/>
                  </a:rPr>
                  <a:t>Länge des Einfeldträgers [m]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42777814"/>
        <c:crosses val="autoZero"/>
        <c:auto val="1"/>
        <c:lblAlgn val="ctr"/>
        <c:lblOffset val="100"/>
      </c:catAx>
      <c:valAx>
        <c:axId val="42777814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b="1" sz="1100">
                    <a:solidFill>
                      <a:srgbClr val="000000"/>
                    </a:solidFill>
                    <a:latin typeface="Calibri"/>
                  </a:rPr>
                  <a:t>Momente [Nm]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34759485"/>
        <c:crosses val="autoZero"/>
      </c:valAx>
      <c:spPr>
        <a:solidFill>
          <a:srgbClr val="ffffff"/>
        </a:solidFill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210240</xdr:colOff>
      <xdr:row>34</xdr:row>
      <xdr:rowOff>76320</xdr:rowOff>
    </xdr:from>
    <xdr:to>
      <xdr:col>9</xdr:col>
      <xdr:colOff>405360</xdr:colOff>
      <xdr:row>52</xdr:row>
      <xdr:rowOff>88200</xdr:rowOff>
    </xdr:to>
    <xdr:graphicFrame>
      <xdr:nvGraphicFramePr>
        <xdr:cNvPr id="0" name="Diagramm 1"/>
        <xdr:cNvGraphicFramePr/>
      </xdr:nvGraphicFramePr>
      <xdr:xfrm>
        <a:off x="572760" y="5648400"/>
        <a:ext cx="4428720" cy="344088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304560</xdr:colOff>
      <xdr:row>31</xdr:row>
      <xdr:rowOff>132840</xdr:rowOff>
    </xdr:from>
    <xdr:to>
      <xdr:col>9</xdr:col>
      <xdr:colOff>487800</xdr:colOff>
      <xdr:row>48</xdr:row>
      <xdr:rowOff>11880</xdr:rowOff>
    </xdr:to>
    <xdr:pic>
      <xdr:nvPicPr>
        <xdr:cNvPr id="1" name="Picture 2" descr=""/>
        <xdr:cNvPicPr/>
      </xdr:nvPicPr>
      <xdr:blipFill>
        <a:blip r:embed="rId1"/>
        <a:srcRect l="33497" t="31234" r="36475" b="27110"/>
        <a:stretch/>
      </xdr:blipFill>
      <xdr:spPr>
        <a:xfrm>
          <a:off x="707040" y="5838120"/>
          <a:ext cx="4397040" cy="31176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5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1" width="2.28571428571429" collapsed="true"/>
    <col min="2" max="2" hidden="false" style="0" width="2.85204081632653" collapsed="true"/>
    <col min="3" max="3" hidden="false" style="0" width="4.42857142857143" collapsed="true"/>
    <col min="4" max="8" hidden="false" style="0" width="9.14285714285714" collapsed="true"/>
    <col min="9" max="9" hidden="false" style="0" width="9.85204081632653" collapsed="true"/>
    <col min="10" max="10" hidden="false" style="0" width="9.14285714285714" collapsed="true"/>
    <col min="11" max="11" hidden="false" style="0" width="3.28571428571429" collapsed="true"/>
    <col min="12" max="12" hidden="false" style="1" width="3.41836734693878" collapsed="true"/>
    <col min="13" max="13" hidden="false" style="0" width="9.14285714285714" collapsed="true"/>
    <col min="14" max="14" hidden="false" style="0" width="11.5204081632653" collapsed="true"/>
    <col min="15" max="1025" hidden="false" style="0" width="9.14285714285714" collapsed="true"/>
  </cols>
  <sheetData>
    <row r="1" customFormat="false" ht="9" hidden="false" customHeight="true" outlineLevel="0" collapsed="false">
      <c r="A1" s="0"/>
      <c r="B1" s="2"/>
      <c r="C1" s="2"/>
      <c r="D1" s="2"/>
      <c r="E1" s="2"/>
      <c r="F1" s="2"/>
      <c r="G1" s="2"/>
      <c r="H1" s="2"/>
      <c r="I1" s="2"/>
      <c r="J1" s="2"/>
      <c r="K1" s="2"/>
      <c r="L1" s="0"/>
      <c r="M1"/>
    </row>
    <row r="2" customFormat="false" ht="9" hidden="false" customHeight="true" outlineLevel="0" collapsed="false">
      <c r="A2" s="0"/>
      <c r="B2" s="3"/>
      <c r="C2" s="4"/>
      <c r="D2" s="4"/>
      <c r="E2" s="4"/>
      <c r="F2" s="4"/>
      <c r="G2" s="4"/>
      <c r="H2" s="4"/>
      <c r="I2" s="4"/>
      <c r="J2" s="4"/>
      <c r="K2" s="5"/>
      <c r="L2" s="0"/>
    </row>
    <row r="3" customFormat="false" ht="15" hidden="false" customHeight="true" outlineLevel="0" collapsed="false">
      <c r="A3" s="0"/>
      <c r="B3" s="6"/>
      <c r="C3" s="7" t="s">
        <v>0</v>
      </c>
      <c r="D3" s="7"/>
      <c r="E3" s="7"/>
      <c r="F3" s="7"/>
      <c r="G3" s="7"/>
      <c r="H3" s="7"/>
      <c r="I3" s="7"/>
      <c r="J3" s="7"/>
      <c r="K3" s="8"/>
      <c r="L3" s="0"/>
    </row>
    <row r="4" customFormat="false" ht="15" hidden="false" customHeight="true" outlineLevel="0" collapsed="false">
      <c r="A4" s="0"/>
      <c r="B4" s="6"/>
      <c r="C4" s="7"/>
      <c r="D4" s="7"/>
      <c r="E4" s="7"/>
      <c r="F4" s="7"/>
      <c r="G4" s="7"/>
      <c r="H4" s="7"/>
      <c r="I4" s="7"/>
      <c r="J4" s="7"/>
      <c r="K4" s="8"/>
      <c r="L4" s="0"/>
    </row>
    <row r="5" customFormat="false" ht="15" hidden="false" customHeight="true" outlineLevel="0" collapsed="false">
      <c r="A5" s="0"/>
      <c r="B5" s="6"/>
      <c r="C5" s="7"/>
      <c r="D5" s="7"/>
      <c r="E5" s="7"/>
      <c r="F5" s="7"/>
      <c r="G5" s="7"/>
      <c r="H5" s="7"/>
      <c r="I5" s="7"/>
      <c r="J5" s="7"/>
      <c r="K5" s="8"/>
      <c r="L5" s="0"/>
    </row>
    <row r="6" customFormat="false" ht="9" hidden="false" customHeight="true" outlineLevel="0" collapsed="false">
      <c r="A6" s="0"/>
      <c r="B6" s="6"/>
      <c r="C6" s="9"/>
      <c r="D6" s="9"/>
      <c r="E6" s="9"/>
      <c r="F6" s="9"/>
      <c r="G6" s="9"/>
      <c r="H6" s="9"/>
      <c r="I6" s="9"/>
      <c r="J6" s="9"/>
      <c r="K6" s="8"/>
      <c r="L6" s="0"/>
      <c r="O6" s="10"/>
    </row>
    <row r="7" customFormat="false" ht="15" hidden="false" customHeight="false" outlineLevel="0" collapsed="false">
      <c r="A7" s="0"/>
      <c r="B7" s="6"/>
      <c r="C7" s="9"/>
      <c r="D7" s="11" t="s">
        <v>1</v>
      </c>
      <c r="E7" s="11"/>
      <c r="F7" s="11"/>
      <c r="G7" s="11"/>
      <c r="H7" s="9"/>
      <c r="I7" s="9"/>
      <c r="J7" s="9"/>
      <c r="K7" s="8"/>
      <c r="L7" s="0"/>
      <c r="O7" s="10"/>
    </row>
    <row r="8" customFormat="false" ht="9" hidden="false" customHeight="true" outlineLevel="0" collapsed="false">
      <c r="A8" s="0"/>
      <c r="B8" s="6"/>
      <c r="C8" s="9"/>
      <c r="D8" s="9"/>
      <c r="E8" s="9"/>
      <c r="F8" s="9"/>
      <c r="G8" s="9"/>
      <c r="H8" s="9"/>
      <c r="I8" s="9"/>
      <c r="J8" s="9"/>
      <c r="K8" s="8"/>
      <c r="L8" s="0"/>
      <c r="O8" s="10"/>
    </row>
    <row r="9" customFormat="false" ht="10.5" hidden="false" customHeight="true" outlineLevel="0" collapsed="false">
      <c r="A9" s="0"/>
      <c r="B9" s="6"/>
      <c r="C9" s="12"/>
      <c r="D9" s="13"/>
      <c r="E9" s="13"/>
      <c r="F9" s="13"/>
      <c r="G9" s="13"/>
      <c r="H9" s="13"/>
      <c r="I9" s="13"/>
      <c r="J9" s="14"/>
      <c r="K9" s="8"/>
      <c r="L9" s="0"/>
      <c r="O9" s="10"/>
    </row>
    <row r="10" customFormat="false" ht="15" hidden="false" customHeight="false" outlineLevel="0" collapsed="false">
      <c r="A10" s="0"/>
      <c r="B10" s="6"/>
      <c r="C10" s="15"/>
      <c r="D10" s="16" t="s">
        <v>2</v>
      </c>
      <c r="E10" s="16"/>
      <c r="F10" s="16"/>
      <c r="G10" s="16"/>
      <c r="H10" s="17" t="s">
        <v>3</v>
      </c>
      <c r="I10" s="18" t="n">
        <v>10.5</v>
      </c>
      <c r="J10" s="19" t="s">
        <v>4</v>
      </c>
      <c r="K10" s="8"/>
      <c r="L10" s="0"/>
    </row>
    <row r="11" customFormat="false" ht="10.5" hidden="false" customHeight="true" outlineLevel="0" collapsed="false">
      <c r="A11" s="0"/>
      <c r="B11" s="6"/>
      <c r="C11" s="15"/>
      <c r="D11" s="20"/>
      <c r="E11" s="20"/>
      <c r="F11" s="20"/>
      <c r="G11" s="20"/>
      <c r="H11" s="21"/>
      <c r="I11" s="22"/>
      <c r="J11" s="23"/>
      <c r="K11" s="8"/>
      <c r="L11" s="0"/>
    </row>
    <row r="12" customFormat="false" ht="18" hidden="false" customHeight="false" outlineLevel="0" collapsed="false">
      <c r="A12" s="0"/>
      <c r="B12" s="6"/>
      <c r="C12" s="15"/>
      <c r="D12" s="16" t="s">
        <v>5</v>
      </c>
      <c r="E12" s="16"/>
      <c r="F12" s="16"/>
      <c r="G12" s="16"/>
      <c r="H12" s="17" t="s">
        <v>6</v>
      </c>
      <c r="I12" s="24" t="n">
        <v>600</v>
      </c>
      <c r="J12" s="19" t="s">
        <v>7</v>
      </c>
      <c r="K12" s="8"/>
      <c r="L12" s="0"/>
      <c r="N12" s="10" t="n">
        <v>10.5</v>
      </c>
    </row>
    <row r="13" customFormat="false" ht="10.5" hidden="false" customHeight="true" outlineLevel="0" collapsed="false">
      <c r="A13" s="0"/>
      <c r="B13" s="6"/>
      <c r="C13" s="15"/>
      <c r="D13" s="20"/>
      <c r="E13" s="20"/>
      <c r="F13" s="20"/>
      <c r="G13" s="20"/>
      <c r="H13" s="21"/>
      <c r="I13" s="22"/>
      <c r="J13" s="23"/>
      <c r="K13" s="8"/>
      <c r="L13" s="0"/>
      <c r="N13" s="10" t="n">
        <v>14</v>
      </c>
    </row>
    <row r="14" customFormat="false" ht="18" hidden="false" customHeight="false" outlineLevel="0" collapsed="false">
      <c r="A14" s="0"/>
      <c r="B14" s="6"/>
      <c r="C14" s="15"/>
      <c r="D14" s="16" t="s">
        <v>8</v>
      </c>
      <c r="E14" s="16"/>
      <c r="F14" s="16"/>
      <c r="G14" s="16"/>
      <c r="H14" s="17" t="s">
        <v>9</v>
      </c>
      <c r="I14" s="25" t="n">
        <v>7</v>
      </c>
      <c r="J14" s="19" t="s">
        <v>4</v>
      </c>
      <c r="K14" s="8"/>
      <c r="L14" s="0"/>
    </row>
    <row r="15" customFormat="false" ht="9" hidden="false" customHeight="true" outlineLevel="0" collapsed="false">
      <c r="A15" s="0"/>
      <c r="B15" s="6"/>
      <c r="C15" s="15"/>
      <c r="D15" s="20"/>
      <c r="E15" s="20"/>
      <c r="F15" s="20"/>
      <c r="G15" s="20"/>
      <c r="H15" s="21"/>
      <c r="I15" s="22"/>
      <c r="J15" s="23"/>
      <c r="K15" s="8"/>
      <c r="L15" s="0"/>
    </row>
    <row r="16" customFormat="false" ht="18" hidden="false" customHeight="false" outlineLevel="0" collapsed="false">
      <c r="A16" s="0"/>
      <c r="B16" s="6"/>
      <c r="C16" s="15"/>
      <c r="D16" s="16" t="s">
        <v>10</v>
      </c>
      <c r="E16" s="16"/>
      <c r="F16" s="16"/>
      <c r="G16" s="16"/>
      <c r="H16" s="17" t="s">
        <v>11</v>
      </c>
      <c r="I16" s="24" t="n">
        <v>50000</v>
      </c>
      <c r="J16" s="19" t="s">
        <v>7</v>
      </c>
      <c r="K16" s="8"/>
      <c r="L16" s="0"/>
    </row>
    <row r="17" customFormat="false" ht="10.5" hidden="false" customHeight="true" outlineLevel="0" collapsed="false">
      <c r="A17" s="0"/>
      <c r="B17" s="6"/>
      <c r="C17" s="15"/>
      <c r="D17" s="20"/>
      <c r="E17" s="20"/>
      <c r="F17" s="20"/>
      <c r="G17" s="20"/>
      <c r="H17" s="21"/>
      <c r="I17" s="22"/>
      <c r="J17" s="23"/>
      <c r="K17" s="8"/>
      <c r="L17" s="0"/>
    </row>
    <row r="18" customFormat="false" ht="18" hidden="false" customHeight="false" outlineLevel="0" collapsed="false">
      <c r="A18" s="0"/>
      <c r="B18" s="6"/>
      <c r="C18" s="15"/>
      <c r="D18" s="16" t="s">
        <v>12</v>
      </c>
      <c r="E18" s="16"/>
      <c r="F18" s="16"/>
      <c r="G18" s="16"/>
      <c r="H18" s="17" t="s">
        <v>13</v>
      </c>
      <c r="I18" s="25" t="n">
        <v>10.4</v>
      </c>
      <c r="J18" s="19" t="s">
        <v>4</v>
      </c>
      <c r="K18" s="8"/>
      <c r="L18" s="0"/>
    </row>
    <row r="19" customFormat="false" ht="10.5" hidden="false" customHeight="true" outlineLevel="0" collapsed="false">
      <c r="A19" s="0"/>
      <c r="B19" s="6"/>
      <c r="C19" s="26"/>
      <c r="D19" s="27"/>
      <c r="E19" s="27"/>
      <c r="F19" s="27"/>
      <c r="G19" s="27"/>
      <c r="H19" s="27"/>
      <c r="I19" s="28"/>
      <c r="J19" s="29"/>
      <c r="K19" s="8"/>
      <c r="L19" s="0"/>
    </row>
    <row r="20" customFormat="false" ht="10.5" hidden="false" customHeight="true" outlineLevel="0" collapsed="false">
      <c r="A20" s="0"/>
      <c r="B20" s="6"/>
      <c r="C20" s="9"/>
      <c r="D20" s="9"/>
      <c r="E20" s="9"/>
      <c r="F20" s="9"/>
      <c r="G20" s="9"/>
      <c r="H20" s="9"/>
      <c r="I20" s="9"/>
      <c r="J20" s="9"/>
      <c r="K20" s="8"/>
      <c r="L20" s="0"/>
    </row>
    <row r="21" customFormat="false" ht="15.75" hidden="false" customHeight="false" outlineLevel="0" collapsed="false">
      <c r="A21" s="0"/>
      <c r="B21" s="6"/>
      <c r="C21" s="9"/>
      <c r="D21" s="30" t="s">
        <v>14</v>
      </c>
      <c r="E21" s="30"/>
      <c r="F21" s="30"/>
      <c r="G21" s="30"/>
      <c r="H21" s="9"/>
      <c r="I21" s="9"/>
      <c r="J21" s="9"/>
      <c r="K21" s="8"/>
      <c r="L21" s="0"/>
    </row>
    <row r="22" customFormat="false" ht="9" hidden="false" customHeight="true" outlineLevel="0" collapsed="false">
      <c r="A22" s="0"/>
      <c r="B22" s="6"/>
      <c r="C22" s="9"/>
      <c r="D22" s="9"/>
      <c r="E22" s="9"/>
      <c r="F22" s="9"/>
      <c r="G22" s="9"/>
      <c r="H22" s="9"/>
      <c r="I22" s="9"/>
      <c r="J22" s="9"/>
      <c r="K22" s="8"/>
      <c r="L22" s="0"/>
    </row>
    <row r="23" customFormat="false" ht="9" hidden="false" customHeight="true" outlineLevel="0" collapsed="false">
      <c r="A23" s="0"/>
      <c r="B23" s="6"/>
      <c r="C23" s="12"/>
      <c r="D23" s="13"/>
      <c r="E23" s="13"/>
      <c r="F23" s="13"/>
      <c r="G23" s="13"/>
      <c r="H23" s="13"/>
      <c r="I23" s="13"/>
      <c r="J23" s="14"/>
      <c r="K23" s="8"/>
      <c r="L23" s="0"/>
    </row>
    <row r="24" customFormat="false" ht="18" hidden="false" customHeight="false" outlineLevel="0" collapsed="false">
      <c r="A24" s="0"/>
      <c r="B24" s="6"/>
      <c r="C24" s="15"/>
      <c r="D24" s="16" t="s">
        <v>15</v>
      </c>
      <c r="E24" s="16"/>
      <c r="F24" s="16"/>
      <c r="G24" s="16"/>
      <c r="H24" s="17" t="s">
        <v>16</v>
      </c>
      <c r="I24" s="31" t="n">
        <f aca="false">MAX(Momente!L14:L84)</f>
        <v>46935.0138214286</v>
      </c>
      <c r="J24" s="19" t="s">
        <v>17</v>
      </c>
      <c r="K24" s="8"/>
      <c r="L24" s="0"/>
    </row>
    <row r="25" customFormat="false" ht="8.25" hidden="false" customHeight="true" outlineLevel="0" collapsed="false">
      <c r="A25" s="0"/>
      <c r="B25" s="6"/>
      <c r="C25" s="15"/>
      <c r="D25" s="20"/>
      <c r="E25" s="20"/>
      <c r="F25" s="20"/>
      <c r="G25" s="20"/>
      <c r="H25" s="21"/>
      <c r="I25" s="21"/>
      <c r="J25" s="23"/>
      <c r="K25" s="8"/>
      <c r="L25" s="0"/>
    </row>
    <row r="26" customFormat="false" ht="19.5" hidden="false" customHeight="false" outlineLevel="0" collapsed="false">
      <c r="A26" s="0"/>
      <c r="B26" s="6"/>
      <c r="C26" s="15"/>
      <c r="D26" s="16" t="s">
        <v>18</v>
      </c>
      <c r="E26" s="16"/>
      <c r="F26" s="16"/>
      <c r="G26" s="16"/>
      <c r="H26" s="32" t="s">
        <v>19</v>
      </c>
      <c r="I26" s="31" t="n">
        <f aca="false">(Mmax/Iy*h/2)</f>
        <v>18.8431705165426</v>
      </c>
      <c r="J26" s="19" t="s">
        <v>20</v>
      </c>
      <c r="K26" s="8"/>
      <c r="L26" s="0"/>
    </row>
    <row r="27" customFormat="false" ht="8.25" hidden="false" customHeight="true" outlineLevel="0" collapsed="false">
      <c r="A27" s="0"/>
      <c r="B27" s="6"/>
      <c r="C27" s="15"/>
      <c r="D27" s="20"/>
      <c r="E27" s="20"/>
      <c r="F27" s="20"/>
      <c r="G27" s="20"/>
      <c r="H27" s="21"/>
      <c r="I27" s="21"/>
      <c r="J27" s="23"/>
      <c r="K27" s="8"/>
      <c r="L27" s="0"/>
    </row>
    <row r="28" customFormat="false" ht="18" hidden="false" customHeight="false" outlineLevel="0" collapsed="false">
      <c r="A28" s="0"/>
      <c r="B28" s="6"/>
      <c r="C28" s="15"/>
      <c r="D28" s="16" t="s">
        <v>21</v>
      </c>
      <c r="E28" s="16"/>
      <c r="F28" s="16"/>
      <c r="G28" s="16"/>
      <c r="H28" s="17" t="s">
        <v>22</v>
      </c>
      <c r="I28" s="31" t="n">
        <f aca="false">VLOOKUP(Mmax,Momente!L14:M84,2,0)</f>
        <v>5.4</v>
      </c>
      <c r="J28" s="19" t="s">
        <v>4</v>
      </c>
      <c r="K28" s="8"/>
      <c r="L28" s="0"/>
    </row>
    <row r="29" customFormat="false" ht="11.25" hidden="false" customHeight="true" outlineLevel="0" collapsed="false">
      <c r="A29" s="0"/>
      <c r="B29" s="6"/>
      <c r="C29" s="15"/>
      <c r="D29" s="20"/>
      <c r="E29" s="20"/>
      <c r="F29" s="20"/>
      <c r="G29" s="20"/>
      <c r="H29" s="21"/>
      <c r="I29" s="21"/>
      <c r="J29" s="23"/>
      <c r="K29" s="8"/>
      <c r="L29" s="0"/>
    </row>
    <row r="30" customFormat="false" ht="18" hidden="false" customHeight="false" outlineLevel="0" collapsed="false">
      <c r="A30" s="0"/>
      <c r="B30" s="6"/>
      <c r="C30" s="15"/>
      <c r="D30" s="16" t="s">
        <v>23</v>
      </c>
      <c r="E30" s="16"/>
      <c r="F30" s="16"/>
      <c r="G30" s="16"/>
      <c r="H30" s="17" t="s">
        <v>24</v>
      </c>
      <c r="I30" s="25" t="n">
        <f aca="false">IF(qz&lt;&gt;"",3000+qz,"")</f>
        <v>3143.325</v>
      </c>
      <c r="J30" s="19" t="s">
        <v>25</v>
      </c>
      <c r="K30" s="8"/>
      <c r="L30" s="0"/>
    </row>
    <row r="31" customFormat="false" ht="10.5" hidden="false" customHeight="true" outlineLevel="0" collapsed="false">
      <c r="A31" s="0"/>
      <c r="B31" s="6"/>
      <c r="C31" s="26"/>
      <c r="D31" s="33"/>
      <c r="E31" s="33"/>
      <c r="F31" s="33"/>
      <c r="G31" s="33"/>
      <c r="H31" s="34"/>
      <c r="I31" s="28"/>
      <c r="J31" s="35"/>
      <c r="K31" s="8"/>
      <c r="L31" s="0"/>
    </row>
    <row r="32" customFormat="false" ht="10.5" hidden="false" customHeight="true" outlineLevel="0" collapsed="false">
      <c r="A32" s="0"/>
      <c r="B32" s="6"/>
      <c r="C32" s="9"/>
      <c r="D32" s="9"/>
      <c r="E32" s="9"/>
      <c r="F32" s="9"/>
      <c r="G32" s="9"/>
      <c r="H32" s="9"/>
      <c r="I32" s="9"/>
      <c r="J32" s="9"/>
      <c r="K32" s="8"/>
      <c r="L32" s="0"/>
    </row>
    <row r="33" customFormat="false" ht="17.25" hidden="false" customHeight="true" outlineLevel="0" collapsed="false">
      <c r="A33" s="0"/>
      <c r="B33" s="6"/>
      <c r="C33" s="9"/>
      <c r="D33" s="30" t="s">
        <v>26</v>
      </c>
      <c r="E33" s="30"/>
      <c r="F33" s="30"/>
      <c r="G33" s="30"/>
      <c r="H33" s="9"/>
      <c r="I33" s="9"/>
      <c r="J33" s="9"/>
      <c r="K33" s="8"/>
      <c r="L33" s="0"/>
    </row>
    <row r="34" customFormat="false" ht="10.5" hidden="false" customHeight="true" outlineLevel="0" collapsed="false">
      <c r="A34" s="0"/>
      <c r="B34" s="6"/>
      <c r="C34" s="9"/>
      <c r="D34" s="9"/>
      <c r="E34" s="9"/>
      <c r="F34" s="9"/>
      <c r="G34" s="9"/>
      <c r="H34" s="9"/>
      <c r="I34" s="9"/>
      <c r="J34" s="9"/>
      <c r="K34" s="8"/>
      <c r="L34" s="0"/>
    </row>
    <row r="35" customFormat="false" ht="15" hidden="false" customHeight="false" outlineLevel="0" collapsed="false">
      <c r="A35" s="0"/>
      <c r="B35" s="6"/>
      <c r="C35" s="12"/>
      <c r="D35" s="13"/>
      <c r="E35" s="13"/>
      <c r="F35" s="13"/>
      <c r="G35" s="13"/>
      <c r="H35" s="13"/>
      <c r="I35" s="13"/>
      <c r="J35" s="14"/>
      <c r="K35" s="8"/>
      <c r="L35" s="0"/>
    </row>
    <row r="36" customFormat="false" ht="15" hidden="false" customHeight="false" outlineLevel="0" collapsed="false">
      <c r="A36" s="0"/>
      <c r="B36" s="6"/>
      <c r="C36" s="15"/>
      <c r="D36" s="21"/>
      <c r="E36" s="21"/>
      <c r="F36" s="21"/>
      <c r="G36" s="21"/>
      <c r="H36" s="21"/>
      <c r="I36" s="21"/>
      <c r="J36" s="23"/>
      <c r="K36" s="8"/>
      <c r="L36" s="0"/>
    </row>
    <row r="37" customFormat="false" ht="15" hidden="false" customHeight="false" outlineLevel="0" collapsed="false">
      <c r="A37" s="0"/>
      <c r="B37" s="6"/>
      <c r="C37" s="15"/>
      <c r="D37" s="21"/>
      <c r="E37" s="21"/>
      <c r="F37" s="21"/>
      <c r="G37" s="21"/>
      <c r="H37" s="21"/>
      <c r="I37" s="21"/>
      <c r="J37" s="23"/>
      <c r="K37" s="8"/>
      <c r="L37" s="0"/>
    </row>
    <row r="38" customFormat="false" ht="15" hidden="false" customHeight="false" outlineLevel="0" collapsed="false">
      <c r="A38" s="0"/>
      <c r="B38" s="6"/>
      <c r="C38" s="15"/>
      <c r="D38" s="21"/>
      <c r="E38" s="21"/>
      <c r="F38" s="21"/>
      <c r="G38" s="21"/>
      <c r="H38" s="21"/>
      <c r="I38" s="21"/>
      <c r="J38" s="23"/>
      <c r="K38" s="8"/>
      <c r="L38" s="0"/>
    </row>
    <row r="39" customFormat="false" ht="15" hidden="false" customHeight="false" outlineLevel="0" collapsed="false">
      <c r="A39" s="0"/>
      <c r="B39" s="6"/>
      <c r="C39" s="15"/>
      <c r="D39" s="21"/>
      <c r="E39" s="21"/>
      <c r="F39" s="21"/>
      <c r="G39" s="21"/>
      <c r="H39" s="21"/>
      <c r="I39" s="21"/>
      <c r="J39" s="23"/>
      <c r="K39" s="8"/>
      <c r="L39" s="0"/>
    </row>
    <row r="40" customFormat="false" ht="15" hidden="false" customHeight="false" outlineLevel="0" collapsed="false">
      <c r="A40" s="0"/>
      <c r="B40" s="6"/>
      <c r="C40" s="15"/>
      <c r="D40" s="21"/>
      <c r="E40" s="21"/>
      <c r="F40" s="21"/>
      <c r="G40" s="21"/>
      <c r="H40" s="21"/>
      <c r="I40" s="21"/>
      <c r="J40" s="23"/>
      <c r="K40" s="8"/>
      <c r="L40" s="0"/>
    </row>
    <row r="41" customFormat="false" ht="15" hidden="false" customHeight="false" outlineLevel="0" collapsed="false">
      <c r="A41" s="0"/>
      <c r="B41" s="6"/>
      <c r="C41" s="15"/>
      <c r="D41" s="21"/>
      <c r="E41" s="21"/>
      <c r="F41" s="21"/>
      <c r="G41" s="21"/>
      <c r="H41" s="21"/>
      <c r="I41" s="21"/>
      <c r="J41" s="23"/>
      <c r="K41" s="8"/>
      <c r="L41" s="0"/>
    </row>
    <row r="42" customFormat="false" ht="15" hidden="false" customHeight="false" outlineLevel="0" collapsed="false">
      <c r="A42" s="0"/>
      <c r="B42" s="6"/>
      <c r="C42" s="15"/>
      <c r="D42" s="21"/>
      <c r="E42" s="21"/>
      <c r="F42" s="21"/>
      <c r="G42" s="21"/>
      <c r="H42" s="21"/>
      <c r="I42" s="21"/>
      <c r="J42" s="23"/>
      <c r="K42" s="8"/>
      <c r="L42" s="0"/>
    </row>
    <row r="43" customFormat="false" ht="15" hidden="false" customHeight="false" outlineLevel="0" collapsed="false">
      <c r="A43" s="0"/>
      <c r="B43" s="6"/>
      <c r="C43" s="15"/>
      <c r="D43" s="21"/>
      <c r="E43" s="21"/>
      <c r="F43" s="21"/>
      <c r="G43" s="21"/>
      <c r="H43" s="21"/>
      <c r="I43" s="21"/>
      <c r="J43" s="23"/>
      <c r="K43" s="8"/>
      <c r="L43" s="0"/>
    </row>
    <row r="44" customFormat="false" ht="15" hidden="false" customHeight="false" outlineLevel="0" collapsed="false">
      <c r="A44" s="0"/>
      <c r="B44" s="6"/>
      <c r="C44" s="15"/>
      <c r="D44" s="21"/>
      <c r="E44" s="21"/>
      <c r="F44" s="21"/>
      <c r="G44" s="21"/>
      <c r="H44" s="21"/>
      <c r="I44" s="21"/>
      <c r="J44" s="23"/>
      <c r="K44" s="8"/>
      <c r="L44" s="0"/>
    </row>
    <row r="45" customFormat="false" ht="15" hidden="false" customHeight="false" outlineLevel="0" collapsed="false">
      <c r="A45" s="0"/>
      <c r="B45" s="6"/>
      <c r="C45" s="15"/>
      <c r="D45" s="21"/>
      <c r="E45" s="21"/>
      <c r="F45" s="21"/>
      <c r="G45" s="21"/>
      <c r="H45" s="21"/>
      <c r="I45" s="21"/>
      <c r="J45" s="23"/>
      <c r="K45" s="8"/>
      <c r="L45" s="0"/>
    </row>
    <row r="46" customFormat="false" ht="15" hidden="false" customHeight="false" outlineLevel="0" collapsed="false">
      <c r="A46" s="0"/>
      <c r="B46" s="6"/>
      <c r="C46" s="15"/>
      <c r="D46" s="21"/>
      <c r="E46" s="21"/>
      <c r="F46" s="21"/>
      <c r="G46" s="21"/>
      <c r="H46" s="21"/>
      <c r="I46" s="21"/>
      <c r="J46" s="23"/>
      <c r="K46" s="8"/>
      <c r="L46" s="0"/>
    </row>
    <row r="47" customFormat="false" ht="15" hidden="false" customHeight="false" outlineLevel="0" collapsed="false">
      <c r="A47" s="0"/>
      <c r="B47" s="6"/>
      <c r="C47" s="15"/>
      <c r="D47" s="21"/>
      <c r="E47" s="21"/>
      <c r="F47" s="21"/>
      <c r="G47" s="21"/>
      <c r="H47" s="21"/>
      <c r="I47" s="21"/>
      <c r="J47" s="23"/>
      <c r="K47" s="8"/>
      <c r="L47" s="0"/>
    </row>
    <row r="48" customFormat="false" ht="15" hidden="false" customHeight="false" outlineLevel="0" collapsed="false">
      <c r="A48" s="0"/>
      <c r="B48" s="6"/>
      <c r="C48" s="15"/>
      <c r="D48" s="21"/>
      <c r="E48" s="21"/>
      <c r="F48" s="21"/>
      <c r="G48" s="21"/>
      <c r="H48" s="21"/>
      <c r="I48" s="21"/>
      <c r="J48" s="23"/>
      <c r="K48" s="8"/>
      <c r="L48" s="0"/>
    </row>
    <row r="49" customFormat="false" ht="15" hidden="false" customHeight="false" outlineLevel="0" collapsed="false">
      <c r="A49" s="0"/>
      <c r="B49" s="6"/>
      <c r="C49" s="15"/>
      <c r="D49" s="21"/>
      <c r="E49" s="21"/>
      <c r="F49" s="21"/>
      <c r="G49" s="21"/>
      <c r="H49" s="21"/>
      <c r="I49" s="21"/>
      <c r="J49" s="23"/>
      <c r="K49" s="8"/>
      <c r="L49" s="0"/>
    </row>
    <row r="50" customFormat="false" ht="15" hidden="false" customHeight="false" outlineLevel="0" collapsed="false">
      <c r="A50" s="0"/>
      <c r="B50" s="6"/>
      <c r="C50" s="15"/>
      <c r="D50" s="21"/>
      <c r="E50" s="21"/>
      <c r="F50" s="21"/>
      <c r="G50" s="21"/>
      <c r="H50" s="21"/>
      <c r="I50" s="21"/>
      <c r="J50" s="23"/>
      <c r="K50" s="8"/>
      <c r="L50" s="0"/>
    </row>
    <row r="51" customFormat="false" ht="15" hidden="false" customHeight="false" outlineLevel="0" collapsed="false">
      <c r="A51" s="0"/>
      <c r="B51" s="6"/>
      <c r="C51" s="15"/>
      <c r="D51" s="21"/>
      <c r="E51" s="21"/>
      <c r="F51" s="21"/>
      <c r="G51" s="21"/>
      <c r="H51" s="21"/>
      <c r="I51" s="21"/>
      <c r="J51" s="23"/>
      <c r="K51" s="8"/>
      <c r="L51" s="0"/>
    </row>
    <row r="52" customFormat="false" ht="15" hidden="false" customHeight="false" outlineLevel="0" collapsed="false">
      <c r="A52" s="0"/>
      <c r="B52" s="6"/>
      <c r="C52" s="15"/>
      <c r="D52" s="21"/>
      <c r="E52" s="21"/>
      <c r="F52" s="21"/>
      <c r="G52" s="21"/>
      <c r="H52" s="21"/>
      <c r="I52" s="21"/>
      <c r="J52" s="23"/>
      <c r="K52" s="8"/>
      <c r="L52" s="0"/>
    </row>
    <row r="53" customFormat="false" ht="15" hidden="false" customHeight="false" outlineLevel="0" collapsed="false">
      <c r="A53" s="0"/>
      <c r="B53" s="6"/>
      <c r="C53" s="26"/>
      <c r="D53" s="27"/>
      <c r="E53" s="27"/>
      <c r="F53" s="27"/>
      <c r="G53" s="27"/>
      <c r="H53" s="27"/>
      <c r="I53" s="27"/>
      <c r="J53" s="29"/>
      <c r="K53" s="8"/>
      <c r="L53" s="0"/>
    </row>
    <row r="54" customFormat="false" ht="15" hidden="false" customHeight="false" outlineLevel="0" collapsed="false">
      <c r="A54" s="0"/>
      <c r="B54" s="36"/>
      <c r="C54" s="37"/>
      <c r="D54" s="38"/>
      <c r="E54" s="38"/>
      <c r="F54" s="38"/>
      <c r="G54" s="38"/>
      <c r="H54" s="38"/>
      <c r="I54" s="38"/>
      <c r="J54" s="37"/>
      <c r="K54" s="39"/>
      <c r="L54" s="0"/>
    </row>
  </sheetData>
  <sheetProtection sheet="false"/>
  <mergeCells count="13">
    <mergeCell ref="C3:J5"/>
    <mergeCell ref="D7:G7"/>
    <mergeCell ref="D10:G10"/>
    <mergeCell ref="D12:G12"/>
    <mergeCell ref="D14:G14"/>
    <mergeCell ref="D16:G16"/>
    <mergeCell ref="D18:G18"/>
    <mergeCell ref="D21:G21"/>
    <mergeCell ref="D24:G24"/>
    <mergeCell ref="D26:G26"/>
    <mergeCell ref="D28:G28"/>
    <mergeCell ref="D30:G30"/>
    <mergeCell ref="D33:G33"/>
  </mergeCells>
  <conditionalFormatting sqref="I16">
    <cfRule type="cellIs" priority="2" operator="lessThanOrEqual" aboveAverage="0" equalAverage="0" bottom="0" percent="0" rank="0" text="" dxfId="0">
      <formula>0</formula>
    </cfRule>
    <cfRule type="cellIs" priority="3" operator="lessThanOrEqual" aboveAverage="0" equalAverage="0" bottom="0" percent="0" rank="0" text="" dxfId="1">
      <formula>$O$4</formula>
    </cfRule>
    <cfRule type="cellIs" priority="4" operator="equal" aboveAverage="0" equalAverage="0" bottom="0" percent="0" rank="0" text="" dxfId="2">
      <formula>0</formula>
    </cfRule>
  </conditionalFormatting>
  <conditionalFormatting sqref="I12">
    <cfRule type="cellIs" priority="5" operator="lessThanOrEqual" aboveAverage="0" equalAverage="0" bottom="0" percent="0" rank="0" text="" dxfId="3">
      <formula>0</formula>
    </cfRule>
    <cfRule type="cellIs" priority="6" operator="lessThan" aboveAverage="0" equalAverage="0" bottom="0" percent="0" rank="0" text="" dxfId="4">
      <formula>0</formula>
    </cfRule>
    <cfRule type="cellIs" priority="7" operator="lessThan" aboveAverage="0" equalAverage="0" bottom="0" percent="0" rank="0" text="" dxfId="5">
      <formula>0</formula>
    </cfRule>
  </conditionalFormatting>
  <conditionalFormatting sqref="I14">
    <cfRule type="cellIs" priority="8" operator="lessThanOrEqual" aboveAverage="0" equalAverage="0" bottom="0" percent="0" rank="0" text="" dxfId="6">
      <formula>$O$5</formula>
    </cfRule>
    <cfRule type="cellIs" priority="9" operator="lessThanOrEqual" aboveAverage="0" equalAverage="0" bottom="0" percent="0" rank="0" text="" dxfId="7">
      <formula>0</formula>
    </cfRule>
  </conditionalFormatting>
  <conditionalFormatting sqref="I18">
    <cfRule type="cellIs" priority="10" operator="lessThanOrEqual" aboveAverage="0" equalAverage="0" bottom="0" percent="0" rank="0" text="" dxfId="8">
      <formula>0</formula>
    </cfRule>
  </conditionalFormatting>
  <dataValidations count="4">
    <dataValidation allowBlank="true" operator="greaterThan" showDropDown="false" showErrorMessage="true" showInputMessage="true" sqref="I12 I30:I31" type="decimal">
      <formula1>0</formula1>
      <formula2>0</formula2>
    </dataValidation>
    <dataValidation allowBlank="true" error="Der eingegeben Zahlenwert wurde für diesen Bereich gesperrt." errorTitle="Bitte beachten Sie Ihre Eingabe!" operator="greaterThan" showDropDown="false" showErrorMessage="true" showInputMessage="true" sqref="I18" type="decimal">
      <formula1>0</formula1>
      <formula2>0</formula2>
    </dataValidation>
    <dataValidation allowBlank="true" error="Der eingegebene Bereich kann für diese Zelle nicht gewertet werden. " errorTitle="Bitte beachten Sie Ihre Eingabe!" operator="greaterThan" showDropDown="false" showErrorMessage="true" showInputMessage="true" sqref="I14" type="decimal">
      <formula1>0</formula1>
      <formula2>0</formula2>
    </dataValidation>
    <dataValidation allowBlank="true" error="Der eingegebene Zahlenbereich wurde für den Bereich dieser Zelle gesperrt. " errorTitle="Bitte beachten Sie ihre Eingabe!" operator="greaterThan" showDropDown="false" showErrorMessage="true" showInputMessage="true" sqref="I16" type="decimal">
      <formula1>0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K6553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9.75"/>
  <cols>
    <col min="1" max="1" hidden="false" style="1" width="2.0" collapsed="true"/>
    <col min="2" max="2" hidden="false" style="0" width="3.70918367346939" collapsed="true"/>
    <col min="3" max="3" hidden="false" style="0" width="4.86224489795918" collapsed="true"/>
    <col min="4" max="10" hidden="false" style="0" width="9.14285714285714" collapsed="true"/>
    <col min="11" max="11" hidden="false" style="0" width="5.42857142857143" collapsed="true"/>
    <col min="12" max="12" hidden="false" style="1" width="3.14285714285714" collapsed="true"/>
    <col min="13" max="1025" hidden="false" style="0" width="9.14285714285714" collapsed="true"/>
  </cols>
  <sheetData>
    <row r="2" customFormat="false" ht="15" hidden="false" customHeight="false" outlineLevel="0" collapsed="false">
      <c r="B2" s="3"/>
      <c r="C2" s="4"/>
      <c r="D2" s="4"/>
      <c r="E2" s="4"/>
      <c r="F2" s="4"/>
      <c r="G2" s="4"/>
      <c r="H2" s="4"/>
      <c r="I2" s="4"/>
      <c r="J2" s="4"/>
      <c r="K2" s="5"/>
      <c r="L2"/>
    </row>
    <row r="3" customFormat="false" ht="15" hidden="false" customHeight="true" outlineLevel="0" collapsed="false">
      <c r="B3" s="6"/>
      <c r="C3" s="7" t="s">
        <v>27</v>
      </c>
      <c r="D3" s="7"/>
      <c r="E3" s="7"/>
      <c r="F3" s="7"/>
      <c r="G3" s="7"/>
      <c r="H3" s="7"/>
      <c r="I3" s="7"/>
      <c r="J3" s="7"/>
      <c r="K3" s="8"/>
    </row>
    <row r="4" customFormat="false" ht="15" hidden="false" customHeight="true" outlineLevel="0" collapsed="false">
      <c r="B4" s="6"/>
      <c r="C4" s="7"/>
      <c r="D4" s="7"/>
      <c r="E4" s="7"/>
      <c r="F4" s="7"/>
      <c r="G4" s="7"/>
      <c r="H4" s="7"/>
      <c r="I4" s="7"/>
      <c r="J4" s="7"/>
      <c r="K4" s="8"/>
    </row>
    <row r="5" customFormat="false" ht="15" hidden="false" customHeight="false" outlineLevel="0" collapsed="false">
      <c r="B5" s="6"/>
      <c r="C5" s="9"/>
      <c r="D5" s="9"/>
      <c r="E5" s="9"/>
      <c r="F5" s="9"/>
      <c r="G5" s="9"/>
      <c r="H5" s="9"/>
      <c r="I5" s="9"/>
      <c r="J5" s="9"/>
      <c r="K5" s="8"/>
    </row>
    <row r="6" customFormat="false" ht="15" hidden="false" customHeight="false" outlineLevel="0" collapsed="false">
      <c r="B6" s="6"/>
      <c r="C6" s="9"/>
      <c r="D6" s="11" t="s">
        <v>28</v>
      </c>
      <c r="E6" s="11"/>
      <c r="F6" s="11"/>
      <c r="G6" s="11"/>
      <c r="H6" s="9"/>
      <c r="I6" s="9"/>
      <c r="J6" s="9"/>
      <c r="K6" s="8"/>
    </row>
    <row r="7" customFormat="false" ht="15" hidden="false" customHeight="false" outlineLevel="0" collapsed="false">
      <c r="B7" s="6"/>
      <c r="C7" s="9"/>
      <c r="D7" s="9"/>
      <c r="E7" s="9"/>
      <c r="F7" s="9"/>
      <c r="G7" s="9"/>
      <c r="H7" s="9"/>
      <c r="I7" s="9"/>
      <c r="J7" s="9"/>
      <c r="K7" s="8"/>
    </row>
    <row r="8" customFormat="false" ht="15" hidden="false" customHeight="false" outlineLevel="0" collapsed="false">
      <c r="B8" s="6"/>
      <c r="C8" s="12"/>
      <c r="D8" s="40"/>
      <c r="E8" s="40"/>
      <c r="F8" s="40"/>
      <c r="G8" s="40"/>
      <c r="H8" s="13"/>
      <c r="I8" s="13"/>
      <c r="J8" s="14"/>
      <c r="K8" s="8"/>
    </row>
    <row r="9" customFormat="false" ht="15" hidden="false" customHeight="false" outlineLevel="0" collapsed="false">
      <c r="B9" s="6"/>
      <c r="C9" s="15"/>
      <c r="D9" s="41" t="s">
        <v>29</v>
      </c>
      <c r="E9" s="41"/>
      <c r="F9" s="41"/>
      <c r="G9" s="41"/>
      <c r="H9" s="17" t="s">
        <v>30</v>
      </c>
      <c r="I9" s="31" t="n">
        <v>35</v>
      </c>
      <c r="J9" s="19" t="s">
        <v>31</v>
      </c>
      <c r="K9" s="8"/>
    </row>
    <row r="10" customFormat="false" ht="15" hidden="false" customHeight="false" outlineLevel="0" collapsed="false">
      <c r="B10" s="6"/>
      <c r="C10" s="15"/>
      <c r="D10" s="20"/>
      <c r="E10" s="20"/>
      <c r="F10" s="20"/>
      <c r="G10" s="20"/>
      <c r="H10" s="21"/>
      <c r="I10" s="21"/>
      <c r="J10" s="23"/>
      <c r="K10" s="8"/>
    </row>
    <row r="11" customFormat="false" ht="15" hidden="false" customHeight="false" outlineLevel="0" collapsed="false">
      <c r="B11" s="6"/>
      <c r="C11" s="15"/>
      <c r="D11" s="41" t="s">
        <v>32</v>
      </c>
      <c r="E11" s="41"/>
      <c r="F11" s="41"/>
      <c r="G11" s="41"/>
      <c r="H11" s="17" t="s">
        <v>33</v>
      </c>
      <c r="I11" s="31" t="n">
        <v>40</v>
      </c>
      <c r="J11" s="19" t="s">
        <v>31</v>
      </c>
      <c r="K11" s="8"/>
    </row>
    <row r="12" customFormat="false" ht="15" hidden="false" customHeight="false" outlineLevel="0" collapsed="false">
      <c r="B12" s="6"/>
      <c r="C12" s="15"/>
      <c r="D12" s="20"/>
      <c r="E12" s="20"/>
      <c r="F12" s="20"/>
      <c r="G12" s="20"/>
      <c r="H12" s="21"/>
      <c r="I12" s="21"/>
      <c r="J12" s="23"/>
      <c r="K12" s="8"/>
    </row>
    <row r="13" customFormat="false" ht="15" hidden="false" customHeight="false" outlineLevel="0" collapsed="false">
      <c r="B13" s="6"/>
      <c r="C13" s="15"/>
      <c r="D13" s="41" t="s">
        <v>34</v>
      </c>
      <c r="E13" s="41"/>
      <c r="F13" s="41"/>
      <c r="G13" s="41"/>
      <c r="H13" s="17" t="s">
        <v>35</v>
      </c>
      <c r="I13" s="31" t="n">
        <v>1.5</v>
      </c>
      <c r="J13" s="19" t="s">
        <v>31</v>
      </c>
      <c r="K13" s="8"/>
    </row>
    <row r="14" customFormat="false" ht="15" hidden="false" customHeight="false" outlineLevel="0" collapsed="false">
      <c r="B14" s="6"/>
      <c r="C14" s="15"/>
      <c r="D14" s="20"/>
      <c r="E14" s="20"/>
      <c r="F14" s="20"/>
      <c r="G14" s="20"/>
      <c r="H14" s="21"/>
      <c r="I14" s="21"/>
      <c r="J14" s="23"/>
      <c r="K14" s="8"/>
    </row>
    <row r="15" customFormat="false" ht="15" hidden="false" customHeight="false" outlineLevel="0" collapsed="false">
      <c r="B15" s="6"/>
      <c r="C15" s="15"/>
      <c r="D15" s="41" t="s">
        <v>36</v>
      </c>
      <c r="E15" s="41"/>
      <c r="F15" s="41"/>
      <c r="G15" s="41"/>
      <c r="H15" s="17" t="s">
        <v>37</v>
      </c>
      <c r="I15" s="31" t="n">
        <v>1.8</v>
      </c>
      <c r="J15" s="19" t="s">
        <v>31</v>
      </c>
      <c r="K15" s="8"/>
    </row>
    <row r="16" customFormat="false" ht="15" hidden="false" customHeight="false" outlineLevel="0" collapsed="false">
      <c r="B16" s="6"/>
      <c r="C16" s="15"/>
      <c r="D16" s="20"/>
      <c r="E16" s="20"/>
      <c r="F16" s="20"/>
      <c r="G16" s="20"/>
      <c r="H16" s="21"/>
      <c r="I16" s="21"/>
      <c r="J16" s="23"/>
      <c r="K16" s="8"/>
    </row>
    <row r="17" customFormat="false" ht="18.75" hidden="false" customHeight="false" outlineLevel="0" collapsed="false">
      <c r="B17" s="6"/>
      <c r="C17" s="15"/>
      <c r="D17" s="41" t="s">
        <v>38</v>
      </c>
      <c r="E17" s="41"/>
      <c r="F17" s="41"/>
      <c r="G17" s="41"/>
      <c r="H17" s="42" t="s">
        <v>39</v>
      </c>
      <c r="I17" s="31" t="n">
        <v>7500</v>
      </c>
      <c r="J17" s="19" t="s">
        <v>40</v>
      </c>
      <c r="K17" s="8"/>
    </row>
    <row r="18" customFormat="false" ht="15" hidden="false" customHeight="false" outlineLevel="0" collapsed="false">
      <c r="B18" s="6"/>
      <c r="C18" s="26"/>
      <c r="D18" s="27"/>
      <c r="E18" s="27"/>
      <c r="F18" s="27"/>
      <c r="G18" s="27"/>
      <c r="H18" s="27"/>
      <c r="I18" s="27"/>
      <c r="J18" s="29"/>
      <c r="K18" s="8"/>
    </row>
    <row r="19" customFormat="false" ht="9.75" hidden="false" customHeight="true" outlineLevel="0" collapsed="false">
      <c r="B19" s="6"/>
      <c r="C19" s="9"/>
      <c r="D19" s="9"/>
      <c r="E19" s="9"/>
      <c r="F19" s="9"/>
      <c r="G19" s="9"/>
      <c r="H19" s="9"/>
      <c r="I19" s="9"/>
      <c r="J19" s="9"/>
      <c r="K19" s="8"/>
    </row>
    <row r="20" customFormat="false" ht="15" hidden="false" customHeight="false" outlineLevel="0" collapsed="false">
      <c r="B20" s="6"/>
      <c r="C20" s="9"/>
      <c r="D20" s="43" t="s">
        <v>14</v>
      </c>
      <c r="E20" s="43"/>
      <c r="F20" s="43"/>
      <c r="G20" s="43"/>
      <c r="H20" s="9"/>
      <c r="I20" s="9"/>
      <c r="J20" s="9"/>
      <c r="K20" s="8"/>
    </row>
    <row r="21" customFormat="false" ht="9" hidden="false" customHeight="true" outlineLevel="0" collapsed="false">
      <c r="B21" s="6"/>
      <c r="C21" s="9"/>
      <c r="D21" s="9"/>
      <c r="E21" s="9"/>
      <c r="F21" s="9"/>
      <c r="G21" s="9"/>
      <c r="H21" s="9"/>
      <c r="I21" s="9"/>
      <c r="J21" s="9"/>
      <c r="K21" s="8"/>
    </row>
    <row r="22" customFormat="false" ht="15" hidden="false" customHeight="false" outlineLevel="0" collapsed="false">
      <c r="B22" s="6"/>
      <c r="C22" s="12"/>
      <c r="D22" s="13"/>
      <c r="E22" s="13"/>
      <c r="F22" s="13"/>
      <c r="G22" s="13"/>
      <c r="H22" s="13"/>
      <c r="I22" s="13"/>
      <c r="J22" s="14"/>
      <c r="K22" s="8"/>
    </row>
    <row r="23" customFormat="false" ht="17.25" hidden="false" customHeight="false" outlineLevel="0" collapsed="false">
      <c r="B23" s="6"/>
      <c r="C23" s="15"/>
      <c r="D23" s="16" t="s">
        <v>41</v>
      </c>
      <c r="E23" s="16"/>
      <c r="F23" s="16"/>
      <c r="G23" s="16"/>
      <c r="H23" s="17" t="s">
        <v>42</v>
      </c>
      <c r="I23" s="31" t="n">
        <f aca="false">IF(AND(h&lt;&gt;"",b&lt;&gt;"",I13&lt;&gt;"",t&lt;&gt;""),((t*b)*2+(h-2*t)*I13),"")</f>
        <v>191.1</v>
      </c>
      <c r="J23" s="19" t="s">
        <v>43</v>
      </c>
      <c r="K23" s="8"/>
    </row>
    <row r="24" customFormat="false" ht="15" hidden="false" customHeight="false" outlineLevel="0" collapsed="false">
      <c r="B24" s="6"/>
      <c r="C24" s="15"/>
      <c r="D24" s="20"/>
      <c r="E24" s="20"/>
      <c r="F24" s="20"/>
      <c r="G24" s="20"/>
      <c r="H24" s="21"/>
      <c r="I24" s="21"/>
      <c r="J24" s="23"/>
      <c r="K24" s="8"/>
    </row>
    <row r="25" customFormat="false" ht="18.75" hidden="false" customHeight="false" outlineLevel="0" collapsed="false">
      <c r="B25" s="6"/>
      <c r="C25" s="15"/>
      <c r="D25" s="16" t="s">
        <v>44</v>
      </c>
      <c r="E25" s="16"/>
      <c r="F25" s="16"/>
      <c r="G25" s="16"/>
      <c r="H25" s="17" t="s">
        <v>45</v>
      </c>
      <c r="I25" s="31" t="n">
        <f aca="false">IF(AND(b&lt;&gt;"",h&lt;&gt;"",I13&lt;&gt;"",t&lt;&gt;""),((b*(h^3)-(b-I13)*(h-2*t)^3)/12),"")</f>
        <v>43589.413</v>
      </c>
      <c r="J25" s="19" t="s">
        <v>46</v>
      </c>
      <c r="K25" s="8"/>
    </row>
    <row r="26" customFormat="false" ht="15" hidden="false" customHeight="false" outlineLevel="0" collapsed="false">
      <c r="B26" s="6"/>
      <c r="C26" s="15"/>
      <c r="D26" s="20"/>
      <c r="E26" s="20"/>
      <c r="F26" s="20"/>
      <c r="G26" s="20"/>
      <c r="H26" s="21"/>
      <c r="I26" s="21"/>
      <c r="J26" s="23"/>
      <c r="K26" s="8"/>
    </row>
    <row r="27" customFormat="false" ht="18" hidden="false" customHeight="false" outlineLevel="0" collapsed="false">
      <c r="B27" s="6"/>
      <c r="C27" s="15"/>
      <c r="D27" s="16" t="s">
        <v>47</v>
      </c>
      <c r="E27" s="16"/>
      <c r="F27" s="16"/>
      <c r="G27" s="16"/>
      <c r="H27" s="17" t="s">
        <v>48</v>
      </c>
      <c r="I27" s="31" t="n">
        <f aca="false">IF(AND(A&lt;&gt;"",'Eingabe QS'!I17&lt;&gt;""),(((A/1000)/10*(Ergebnisse!I10)*'Eingabe QS'!I17)/Ergebnisse!I10),"")</f>
        <v>143.325</v>
      </c>
      <c r="J27" s="19" t="s">
        <v>25</v>
      </c>
      <c r="K27" s="8"/>
    </row>
    <row r="28" customFormat="false" ht="15" hidden="false" customHeight="false" outlineLevel="0" collapsed="false">
      <c r="B28" s="6"/>
      <c r="C28" s="26"/>
      <c r="D28" s="27"/>
      <c r="E28" s="27"/>
      <c r="F28" s="27"/>
      <c r="G28" s="27"/>
      <c r="H28" s="27"/>
      <c r="I28" s="27"/>
      <c r="J28" s="29"/>
      <c r="K28" s="8"/>
    </row>
    <row r="29" customFormat="false" ht="9" hidden="false" customHeight="true" outlineLevel="0" collapsed="false">
      <c r="B29" s="6"/>
      <c r="C29" s="9"/>
      <c r="D29" s="9"/>
      <c r="E29" s="9"/>
      <c r="F29" s="9"/>
      <c r="G29" s="9"/>
      <c r="H29" s="9"/>
      <c r="I29" s="9"/>
      <c r="J29" s="9"/>
      <c r="K29" s="8"/>
    </row>
    <row r="30" customFormat="false" ht="15" hidden="false" customHeight="false" outlineLevel="0" collapsed="false">
      <c r="B30" s="6"/>
      <c r="C30" s="9"/>
      <c r="D30" s="11" t="s">
        <v>49</v>
      </c>
      <c r="E30" s="11"/>
      <c r="F30" s="11"/>
      <c r="G30" s="11"/>
      <c r="H30" s="9"/>
      <c r="I30" s="9"/>
      <c r="J30" s="9"/>
      <c r="K30" s="8"/>
    </row>
    <row r="31" customFormat="false" ht="9" hidden="false" customHeight="true" outlineLevel="0" collapsed="false">
      <c r="B31" s="6"/>
      <c r="C31" s="9"/>
      <c r="D31" s="9"/>
      <c r="E31" s="9"/>
      <c r="F31" s="9"/>
      <c r="G31" s="9"/>
      <c r="H31" s="9"/>
      <c r="I31" s="9"/>
      <c r="J31" s="9"/>
      <c r="K31" s="8"/>
    </row>
    <row r="32" customFormat="false" ht="15" hidden="false" customHeight="false" outlineLevel="0" collapsed="false">
      <c r="B32" s="6"/>
      <c r="C32" s="12"/>
      <c r="D32" s="13"/>
      <c r="E32" s="13"/>
      <c r="F32" s="13"/>
      <c r="G32" s="13"/>
      <c r="H32" s="13"/>
      <c r="I32" s="13"/>
      <c r="J32" s="14"/>
      <c r="K32" s="8"/>
    </row>
    <row r="33" customFormat="false" ht="15" hidden="false" customHeight="false" outlineLevel="0" collapsed="false">
      <c r="B33" s="6"/>
      <c r="C33" s="15"/>
      <c r="D33" s="21"/>
      <c r="E33" s="21"/>
      <c r="F33" s="21"/>
      <c r="G33" s="21"/>
      <c r="H33" s="21"/>
      <c r="I33" s="21"/>
      <c r="J33" s="23"/>
      <c r="K33" s="8"/>
    </row>
    <row r="34" customFormat="false" ht="15" hidden="false" customHeight="false" outlineLevel="0" collapsed="false">
      <c r="B34" s="6"/>
      <c r="C34" s="15"/>
      <c r="D34" s="21"/>
      <c r="E34" s="21"/>
      <c r="F34" s="21"/>
      <c r="G34" s="21"/>
      <c r="H34" s="21"/>
      <c r="I34" s="21"/>
      <c r="J34" s="23"/>
      <c r="K34" s="8"/>
    </row>
    <row r="35" customFormat="false" ht="15" hidden="false" customHeight="false" outlineLevel="0" collapsed="false">
      <c r="B35" s="6"/>
      <c r="C35" s="15"/>
      <c r="D35" s="21"/>
      <c r="E35" s="21"/>
      <c r="F35" s="21"/>
      <c r="G35" s="21"/>
      <c r="H35" s="21"/>
      <c r="I35" s="21"/>
      <c r="J35" s="23"/>
      <c r="K35" s="8"/>
    </row>
    <row r="36" customFormat="false" ht="15" hidden="false" customHeight="false" outlineLevel="0" collapsed="false">
      <c r="B36" s="6"/>
      <c r="C36" s="15"/>
      <c r="D36" s="21"/>
      <c r="E36" s="21"/>
      <c r="F36" s="21"/>
      <c r="G36" s="21"/>
      <c r="H36" s="21"/>
      <c r="I36" s="21"/>
      <c r="J36" s="23"/>
      <c r="K36" s="8"/>
    </row>
    <row r="37" customFormat="false" ht="15" hidden="false" customHeight="false" outlineLevel="0" collapsed="false">
      <c r="B37" s="6"/>
      <c r="C37" s="15"/>
      <c r="D37" s="21"/>
      <c r="E37" s="21"/>
      <c r="F37" s="21"/>
      <c r="G37" s="21"/>
      <c r="H37" s="21"/>
      <c r="I37" s="21"/>
      <c r="J37" s="23"/>
      <c r="K37" s="8"/>
    </row>
    <row r="38" customFormat="false" ht="15" hidden="false" customHeight="false" outlineLevel="0" collapsed="false">
      <c r="B38" s="6"/>
      <c r="C38" s="15"/>
      <c r="D38" s="21"/>
      <c r="E38" s="21"/>
      <c r="F38" s="21"/>
      <c r="G38" s="21"/>
      <c r="H38" s="21"/>
      <c r="I38" s="21"/>
      <c r="J38" s="23"/>
      <c r="K38" s="8"/>
    </row>
    <row r="39" customFormat="false" ht="15" hidden="false" customHeight="false" outlineLevel="0" collapsed="false">
      <c r="B39" s="6"/>
      <c r="C39" s="15"/>
      <c r="D39" s="21"/>
      <c r="E39" s="21"/>
      <c r="F39" s="21"/>
      <c r="G39" s="21"/>
      <c r="H39" s="21"/>
      <c r="I39" s="21"/>
      <c r="J39" s="23"/>
      <c r="K39" s="8"/>
    </row>
    <row r="40" customFormat="false" ht="15" hidden="false" customHeight="false" outlineLevel="0" collapsed="false">
      <c r="B40" s="6"/>
      <c r="C40" s="15"/>
      <c r="D40" s="21"/>
      <c r="E40" s="21"/>
      <c r="F40" s="21"/>
      <c r="G40" s="21"/>
      <c r="H40" s="21"/>
      <c r="I40" s="21"/>
      <c r="J40" s="23"/>
      <c r="K40" s="8"/>
    </row>
    <row r="41" customFormat="false" ht="15" hidden="false" customHeight="false" outlineLevel="0" collapsed="false">
      <c r="B41" s="6"/>
      <c r="C41" s="15"/>
      <c r="D41" s="21"/>
      <c r="E41" s="21"/>
      <c r="F41" s="21"/>
      <c r="G41" s="21"/>
      <c r="H41" s="21"/>
      <c r="I41" s="21"/>
      <c r="J41" s="23"/>
      <c r="K41" s="8"/>
    </row>
    <row r="42" customFormat="false" ht="15" hidden="false" customHeight="false" outlineLevel="0" collapsed="false">
      <c r="B42" s="6"/>
      <c r="C42" s="15"/>
      <c r="D42" s="21"/>
      <c r="E42" s="21"/>
      <c r="F42" s="21"/>
      <c r="G42" s="21"/>
      <c r="H42" s="21"/>
      <c r="I42" s="21"/>
      <c r="J42" s="23"/>
      <c r="K42" s="8"/>
    </row>
    <row r="43" customFormat="false" ht="15" hidden="false" customHeight="false" outlineLevel="0" collapsed="false">
      <c r="B43" s="6"/>
      <c r="C43" s="15"/>
      <c r="D43" s="21"/>
      <c r="E43" s="21"/>
      <c r="F43" s="21"/>
      <c r="G43" s="21"/>
      <c r="H43" s="21"/>
      <c r="I43" s="21"/>
      <c r="J43" s="23"/>
      <c r="K43" s="8"/>
    </row>
    <row r="44" customFormat="false" ht="15" hidden="false" customHeight="false" outlineLevel="0" collapsed="false">
      <c r="B44" s="6"/>
      <c r="C44" s="15"/>
      <c r="D44" s="21"/>
      <c r="E44" s="21"/>
      <c r="F44" s="21"/>
      <c r="G44" s="21"/>
      <c r="H44" s="21"/>
      <c r="I44" s="21"/>
      <c r="J44" s="23"/>
      <c r="K44" s="8"/>
    </row>
    <row r="45" customFormat="false" ht="15" hidden="false" customHeight="false" outlineLevel="0" collapsed="false">
      <c r="B45" s="6"/>
      <c r="C45" s="15"/>
      <c r="D45" s="21"/>
      <c r="E45" s="21"/>
      <c r="F45" s="21"/>
      <c r="G45" s="21"/>
      <c r="H45" s="21"/>
      <c r="I45" s="21"/>
      <c r="J45" s="23"/>
      <c r="K45" s="8"/>
    </row>
    <row r="46" customFormat="false" ht="15" hidden="false" customHeight="false" outlineLevel="0" collapsed="false">
      <c r="B46" s="6"/>
      <c r="C46" s="15"/>
      <c r="D46" s="21"/>
      <c r="E46" s="21"/>
      <c r="F46" s="21"/>
      <c r="G46" s="21"/>
      <c r="H46" s="21"/>
      <c r="I46" s="21"/>
      <c r="J46" s="23"/>
      <c r="K46" s="8"/>
    </row>
    <row r="47" customFormat="false" ht="15" hidden="false" customHeight="false" outlineLevel="0" collapsed="false">
      <c r="B47" s="6"/>
      <c r="C47" s="15"/>
      <c r="D47" s="21"/>
      <c r="E47" s="21"/>
      <c r="F47" s="21"/>
      <c r="G47" s="21"/>
      <c r="H47" s="21"/>
      <c r="I47" s="21"/>
      <c r="J47" s="23"/>
      <c r="K47" s="8"/>
    </row>
    <row r="48" customFormat="false" ht="15" hidden="false" customHeight="false" outlineLevel="0" collapsed="false">
      <c r="B48" s="6"/>
      <c r="C48" s="15"/>
      <c r="D48" s="21"/>
      <c r="E48" s="21"/>
      <c r="F48" s="21"/>
      <c r="G48" s="21"/>
      <c r="H48" s="21"/>
      <c r="I48" s="21"/>
      <c r="J48" s="23"/>
      <c r="K48" s="8"/>
    </row>
    <row r="49" customFormat="false" ht="15" hidden="false" customHeight="false" outlineLevel="0" collapsed="false">
      <c r="B49" s="6"/>
      <c r="C49" s="26"/>
      <c r="D49" s="27"/>
      <c r="E49" s="27"/>
      <c r="F49" s="27"/>
      <c r="G49" s="27"/>
      <c r="H49" s="27"/>
      <c r="I49" s="27"/>
      <c r="J49" s="29"/>
      <c r="K49" s="8"/>
    </row>
    <row r="50" customFormat="false" ht="15" hidden="false" customHeight="false" outlineLevel="0" collapsed="false">
      <c r="B50" s="36"/>
      <c r="C50" s="37"/>
      <c r="D50" s="37"/>
      <c r="E50" s="37"/>
      <c r="F50" s="37"/>
      <c r="G50" s="37"/>
      <c r="H50" s="37"/>
      <c r="I50" s="37"/>
      <c r="J50" s="37"/>
      <c r="K50" s="39"/>
    </row>
    <row r="1048576" customFormat="false" ht="15" hidden="false" customHeight="false" outlineLevel="0" collapsed="false"/>
  </sheetData>
  <sheetProtection sheet="false"/>
  <mergeCells count="7">
    <mergeCell ref="C3:J4"/>
    <mergeCell ref="D6:G6"/>
    <mergeCell ref="D20:G20"/>
    <mergeCell ref="D23:G23"/>
    <mergeCell ref="D25:G25"/>
    <mergeCell ref="D27:G27"/>
    <mergeCell ref="D30:G30"/>
  </mergeCells>
  <conditionalFormatting sqref="I9">
    <cfRule type="cellIs" priority="2" operator="lessThanOrEqual" aboveAverage="0" equalAverage="0" bottom="0" percent="0" rank="0" text="" dxfId="0">
      <formula>0</formula>
    </cfRule>
  </conditionalFormatting>
  <conditionalFormatting sqref="I11">
    <cfRule type="cellIs" priority="3" operator="lessThanOrEqual" aboveAverage="0" equalAverage="0" bottom="0" percent="0" rank="0" text="" dxfId="1">
      <formula>0</formula>
    </cfRule>
  </conditionalFormatting>
  <conditionalFormatting sqref="I13">
    <cfRule type="cellIs" priority="4" operator="lessThanOrEqual" aboveAverage="0" equalAverage="0" bottom="0" percent="0" rank="0" text="" dxfId="2">
      <formula>0</formula>
    </cfRule>
  </conditionalFormatting>
  <conditionalFormatting sqref="I15">
    <cfRule type="cellIs" priority="5" operator="lessThanOrEqual" aboveAverage="0" equalAverage="0" bottom="0" percent="0" rank="0" text="" dxfId="3">
      <formula>0</formula>
    </cfRule>
  </conditionalFormatting>
  <conditionalFormatting sqref="I17">
    <cfRule type="cellIs" priority="6" operator="lessThanOrEqual" aboveAverage="0" equalAverage="0" bottom="0" percent="0" rank="0" text="" dxfId="4">
      <formula>0</formula>
    </cfRule>
  </conditionalFormatting>
  <dataValidations count="3">
    <dataValidation allowBlank="true" operator="greaterThan" showDropDown="false" showErrorMessage="true" showInputMessage="true" sqref="I9 I13 I15" type="decimal">
      <formula1>0</formula1>
      <formula2>0</formula2>
    </dataValidation>
    <dataValidation allowBlank="true" error="Der eingegebene Zahlenwert ist für diese Zelle gesperrt." errorTitle="Bitte beachten Sie Ihre Eingabe!" operator="greaterThan" showDropDown="false" showErrorMessage="true" showInputMessage="true" sqref="I11" type="decimal">
      <formula1>0</formula1>
      <formula2>0</formula2>
    </dataValidation>
    <dataValidation allowBlank="true" error="Der eingegebene Zahlenwert ist für diese Zelle nicht gültig." errorTitle="Bitte beachten Sie Ihre Eingabe!" operator="greaterThan" showDropDown="false" showErrorMessage="true" showInputMessage="true" sqref="I17" type="decimal">
      <formula1>0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O8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3.41836734693878" collapsed="true"/>
    <col min="2" max="2" hidden="false" style="0" width="3.14285714285714" collapsed="true"/>
    <col min="3" max="3" hidden="false" style="0" width="11.5204081632653" collapsed="true"/>
    <col min="4" max="4" hidden="false" style="0" width="9.14285714285714" collapsed="true"/>
    <col min="5" max="5" hidden="false" style="0" width="13.5714285714286" collapsed="true"/>
    <col min="6" max="7" hidden="false" style="0" width="13.1377551020408" collapsed="true"/>
    <col min="8" max="8" hidden="false" style="0" width="5.28061224489796" collapsed="true"/>
    <col min="9" max="9" hidden="false" style="0" width="13.4285714285714" collapsed="true"/>
    <col min="10" max="10" hidden="false" style="0" width="13.5714285714286" collapsed="true"/>
    <col min="11" max="11" hidden="false" style="0" width="14.1479591836735" collapsed="true"/>
    <col min="12" max="12" hidden="false" style="0" width="12.8622448979592" collapsed="true"/>
    <col min="13" max="13" hidden="false" style="0" width="11.5204081632653" collapsed="true"/>
    <col min="14" max="14" hidden="false" style="0" width="4.13775510204082" collapsed="true"/>
    <col min="15" max="15" hidden="false" style="0" width="11.5204081632653" collapsed="true"/>
    <col min="16" max="1025" hidden="false" style="0" width="9.14285714285714" collapsed="true"/>
  </cols>
  <sheetData>
    <row r="2" customFormat="false" ht="15" hidden="false" customHeight="false" outlineLevel="0" collapsed="false">
      <c r="B2" s="12"/>
      <c r="C2" s="44"/>
      <c r="D2" s="13"/>
      <c r="E2" s="13"/>
      <c r="F2" s="13"/>
      <c r="G2" s="13"/>
      <c r="H2" s="13"/>
      <c r="I2" s="13"/>
      <c r="J2" s="13"/>
      <c r="K2" s="13"/>
      <c r="L2" s="13"/>
      <c r="M2" s="13"/>
      <c r="N2" s="14"/>
      <c r="O2" s="45"/>
      <c r="P2"/>
    </row>
    <row r="3" customFormat="false" ht="15" hidden="false" customHeight="true" outlineLevel="0" collapsed="false">
      <c r="B3" s="46"/>
      <c r="C3" s="47"/>
      <c r="D3" s="48" t="s">
        <v>50</v>
      </c>
      <c r="E3" s="48"/>
      <c r="F3" s="48"/>
      <c r="G3" s="48"/>
      <c r="H3" s="48"/>
      <c r="I3" s="48"/>
      <c r="J3" s="48"/>
      <c r="K3" s="48"/>
      <c r="L3" s="48"/>
      <c r="M3" s="48"/>
      <c r="N3" s="46"/>
      <c r="O3" s="45"/>
    </row>
    <row r="4" customFormat="false" ht="15" hidden="false" customHeight="true" outlineLevel="0" collapsed="false">
      <c r="B4" s="46"/>
      <c r="C4" s="47"/>
      <c r="D4" s="48"/>
      <c r="E4" s="48"/>
      <c r="F4" s="48"/>
      <c r="G4" s="48"/>
      <c r="H4" s="48"/>
      <c r="I4" s="48"/>
      <c r="J4" s="48"/>
      <c r="K4" s="48"/>
      <c r="L4" s="48"/>
      <c r="M4" s="48"/>
      <c r="N4" s="46"/>
      <c r="O4" s="45"/>
    </row>
    <row r="5" customFormat="false" ht="15" hidden="false" customHeight="false" outlineLevel="0" collapsed="false">
      <c r="B5" s="15"/>
      <c r="C5" s="21"/>
      <c r="D5" s="21"/>
      <c r="E5" s="21"/>
      <c r="F5" s="21"/>
      <c r="G5" s="21"/>
      <c r="H5" s="21"/>
      <c r="I5" s="21"/>
      <c r="J5" s="21"/>
      <c r="K5" s="21"/>
      <c r="L5" s="21"/>
      <c r="M5" s="49"/>
      <c r="N5" s="23"/>
      <c r="O5" s="45"/>
    </row>
    <row r="6" customFormat="false" ht="11.25" hidden="false" customHeight="true" outlineLevel="0" collapsed="false">
      <c r="B6" s="15"/>
      <c r="C6" s="21"/>
      <c r="D6" s="50" t="s">
        <v>51</v>
      </c>
      <c r="E6" s="50"/>
      <c r="F6" s="50"/>
      <c r="G6" s="50"/>
      <c r="H6" s="50"/>
      <c r="I6" s="50"/>
      <c r="J6" s="50"/>
      <c r="K6" s="50"/>
      <c r="L6" s="50"/>
      <c r="M6" s="49"/>
      <c r="N6" s="23"/>
      <c r="O6" s="45"/>
    </row>
    <row r="7" customFormat="false" ht="15" hidden="false" customHeight="true" outlineLevel="0" collapsed="false">
      <c r="B7" s="46"/>
      <c r="C7" s="47"/>
      <c r="D7" s="51" t="s">
        <v>52</v>
      </c>
      <c r="E7" s="51"/>
      <c r="F7" s="52" t="s">
        <v>53</v>
      </c>
      <c r="G7" s="52" t="s">
        <v>54</v>
      </c>
      <c r="H7" s="21"/>
      <c r="I7" s="52" t="s">
        <v>55</v>
      </c>
      <c r="J7" s="53" t="s">
        <v>56</v>
      </c>
      <c r="K7" s="53" t="s">
        <v>57</v>
      </c>
      <c r="L7" s="21"/>
      <c r="M7" s="49"/>
      <c r="N7" s="23"/>
      <c r="O7" s="45"/>
    </row>
    <row r="8" customFormat="false" ht="15" hidden="false" customHeight="false" outlineLevel="0" collapsed="false">
      <c r="B8" s="46"/>
      <c r="C8" s="47"/>
      <c r="D8" s="51"/>
      <c r="E8" s="51"/>
      <c r="F8" s="52"/>
      <c r="G8" s="52"/>
      <c r="H8" s="21"/>
      <c r="I8" s="52"/>
      <c r="J8" s="53"/>
      <c r="K8" s="53"/>
      <c r="L8" s="21"/>
      <c r="M8" s="49"/>
      <c r="N8" s="23"/>
      <c r="O8" s="45"/>
    </row>
    <row r="9" customFormat="false" ht="15" hidden="false" customHeight="false" outlineLevel="0" collapsed="false">
      <c r="B9" s="46"/>
      <c r="C9" s="47"/>
      <c r="D9" s="54" t="s">
        <v>4</v>
      </c>
      <c r="E9" s="54"/>
      <c r="F9" s="54" t="s">
        <v>4</v>
      </c>
      <c r="G9" s="54" t="s">
        <v>4</v>
      </c>
      <c r="H9" s="21"/>
      <c r="I9" s="54" t="s">
        <v>25</v>
      </c>
      <c r="J9" s="54" t="s">
        <v>7</v>
      </c>
      <c r="K9" s="54" t="s">
        <v>7</v>
      </c>
      <c r="L9" s="21"/>
      <c r="M9" s="49"/>
      <c r="N9" s="23"/>
      <c r="O9" s="45"/>
    </row>
    <row r="10" customFormat="false" ht="15" hidden="false" customHeight="false" outlineLevel="0" collapsed="false">
      <c r="B10" s="46"/>
      <c r="C10" s="47"/>
      <c r="D10" s="55" t="n">
        <f aca="false">Ergebnisse!I14</f>
        <v>7</v>
      </c>
      <c r="E10" s="55"/>
      <c r="F10" s="55" t="n">
        <f aca="false">Ergebnisse!I18</f>
        <v>10.4</v>
      </c>
      <c r="G10" s="55" t="n">
        <f aca="false">Ergebnisse!I10</f>
        <v>10.5</v>
      </c>
      <c r="H10" s="21"/>
      <c r="I10" s="55" t="n">
        <f aca="false">Ergebnisse!I30</f>
        <v>3143.325</v>
      </c>
      <c r="J10" s="56" t="n">
        <f aca="false">Ergebnisse!I12</f>
        <v>600</v>
      </c>
      <c r="K10" s="56" t="n">
        <f aca="false">Ergebnisse!I16</f>
        <v>50000</v>
      </c>
      <c r="L10" s="21"/>
      <c r="M10" s="49"/>
      <c r="N10" s="23"/>
      <c r="O10" s="45"/>
    </row>
    <row r="11" customFormat="false" ht="15" hidden="false" customHeight="false" outlineLevel="0" collapsed="false">
      <c r="B11" s="15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49"/>
      <c r="N11" s="23"/>
      <c r="O11" s="45"/>
    </row>
    <row r="12" customFormat="false" ht="15" hidden="false" customHeight="false" outlineLevel="0" collapsed="false">
      <c r="B12" s="15"/>
      <c r="C12" s="47"/>
      <c r="D12" s="49"/>
      <c r="E12" s="53" t="s">
        <v>58</v>
      </c>
      <c r="F12" s="57" t="s">
        <v>59</v>
      </c>
      <c r="G12" s="57" t="s">
        <v>60</v>
      </c>
      <c r="H12" s="58"/>
      <c r="I12" s="57" t="s">
        <v>61</v>
      </c>
      <c r="J12" s="57" t="s">
        <v>62</v>
      </c>
      <c r="K12" s="57" t="s">
        <v>63</v>
      </c>
      <c r="L12" s="54" t="s">
        <v>64</v>
      </c>
      <c r="M12" s="47"/>
      <c r="N12" s="23"/>
      <c r="O12" s="45"/>
    </row>
    <row r="13" customFormat="false" ht="15" hidden="false" customHeight="false" outlineLevel="0" collapsed="false">
      <c r="B13" s="15"/>
      <c r="C13" s="47"/>
      <c r="D13" s="49"/>
      <c r="E13" s="59" t="s">
        <v>4</v>
      </c>
      <c r="F13" s="57" t="s">
        <v>4</v>
      </c>
      <c r="G13" s="57" t="s">
        <v>4</v>
      </c>
      <c r="H13" s="60"/>
      <c r="I13" s="57" t="s">
        <v>17</v>
      </c>
      <c r="J13" s="57" t="s">
        <v>17</v>
      </c>
      <c r="K13" s="57" t="s">
        <v>17</v>
      </c>
      <c r="L13" s="61" t="s">
        <v>17</v>
      </c>
      <c r="M13" s="47"/>
      <c r="N13" s="23"/>
      <c r="O13" s="45"/>
    </row>
    <row r="14" customFormat="false" ht="15" hidden="false" customHeight="false" outlineLevel="0" collapsed="false">
      <c r="B14" s="15"/>
      <c r="C14" s="47"/>
      <c r="D14" s="49"/>
      <c r="E14" s="62" t="n">
        <v>0</v>
      </c>
      <c r="F14" s="63" t="n">
        <f aca="false">$E14/$G$10</f>
        <v>0</v>
      </c>
      <c r="G14" s="63" t="n">
        <f aca="false">($G$10-$E14)/$G$10</f>
        <v>1</v>
      </c>
      <c r="H14" s="60"/>
      <c r="I14" s="63" t="n">
        <f aca="false">($F14*$G14*$I$10*$G$10^2)/2</f>
        <v>0</v>
      </c>
      <c r="J14" s="64" t="n">
        <f aca="false">IF($E14&lt;=$D$10,$F14*($G$10-$D$10)*$J$10,$G14*$D$10*$J$10)</f>
        <v>0</v>
      </c>
      <c r="K14" s="64" t="n">
        <f aca="false">IF($E14&lt;=$F$10,$F14*($G$10-$F$10)*$K$10,$G14*$F$10*$K$10)</f>
        <v>0</v>
      </c>
      <c r="L14" s="63" t="n">
        <f aca="false">SUM($I14,$J14,$K14)</f>
        <v>0</v>
      </c>
      <c r="M14" s="65" t="n">
        <v>0</v>
      </c>
      <c r="N14" s="23"/>
      <c r="O14" s="45"/>
    </row>
    <row r="15" customFormat="false" ht="15" hidden="false" customHeight="false" outlineLevel="0" collapsed="false">
      <c r="B15" s="15"/>
      <c r="C15" s="47"/>
      <c r="D15" s="49"/>
      <c r="E15" s="62" t="n">
        <f aca="false">$E14+$G$10/70</f>
        <v>0.15</v>
      </c>
      <c r="F15" s="63" t="n">
        <f aca="false">$E15/$G$10</f>
        <v>0.0142857142857143</v>
      </c>
      <c r="G15" s="63" t="n">
        <f aca="false">($G$10-$E15)/$G$10</f>
        <v>0.985714285714286</v>
      </c>
      <c r="H15" s="60"/>
      <c r="I15" s="63" t="n">
        <f aca="false">($F15*$G15*$I$10*$G$10^2)/2</f>
        <v>2440.00603125</v>
      </c>
      <c r="J15" s="64" t="n">
        <f aca="false">IF($E15&lt;=$D$10,$F15*($G$10-$D$10)*$J$10,$G15*$D$10*$J$10)</f>
        <v>30</v>
      </c>
      <c r="K15" s="64" t="n">
        <f aca="false">IF($E15&lt;=$F$10,$F15*($G$10-$F$10)*$K$10,$G15*$F$10*$K$10)</f>
        <v>71.4285714285712</v>
      </c>
      <c r="L15" s="63" t="n">
        <f aca="false">SUM($I15,$J15,$K15)</f>
        <v>2541.43460267857</v>
      </c>
      <c r="M15" s="65" t="n">
        <f aca="false">$E14+$G$10/70</f>
        <v>0.15</v>
      </c>
      <c r="N15" s="23"/>
      <c r="O15" s="45"/>
    </row>
    <row r="16" customFormat="false" ht="15" hidden="false" customHeight="false" outlineLevel="0" collapsed="false">
      <c r="B16" s="15"/>
      <c r="C16" s="47"/>
      <c r="D16" s="49"/>
      <c r="E16" s="62" t="n">
        <f aca="false">$E15+$G$10/70</f>
        <v>0.3</v>
      </c>
      <c r="F16" s="63" t="n">
        <f aca="false">$E16/$G$10</f>
        <v>0.0285714285714286</v>
      </c>
      <c r="G16" s="63" t="n">
        <f aca="false">($G$10-$E16)/$G$10</f>
        <v>0.971428571428571</v>
      </c>
      <c r="H16" s="60"/>
      <c r="I16" s="63" t="n">
        <f aca="false">($F16*$G16*$I$10*$G$10^2)/2</f>
        <v>4809.28725</v>
      </c>
      <c r="J16" s="64" t="n">
        <f aca="false">IF($E16&lt;=$D$10,$F16*($G$10-$D$10)*$J$10,$G16*$D$10*$J$10)</f>
        <v>60</v>
      </c>
      <c r="K16" s="64" t="n">
        <f aca="false">IF($E16&lt;=$F$10,$F16*($G$10-$F$10)*$K$10,$G16*$F$10*$K$10)</f>
        <v>142.857142857142</v>
      </c>
      <c r="L16" s="63" t="n">
        <f aca="false">SUM($I16,$J16,$K16)</f>
        <v>5012.14439285714</v>
      </c>
      <c r="M16" s="65" t="n">
        <f aca="false">$E15+$G$10/70</f>
        <v>0.3</v>
      </c>
      <c r="N16" s="23"/>
      <c r="O16" s="45"/>
    </row>
    <row r="17" customFormat="false" ht="15" hidden="false" customHeight="false" outlineLevel="0" collapsed="false">
      <c r="B17" s="15"/>
      <c r="C17" s="47"/>
      <c r="D17" s="49"/>
      <c r="E17" s="62" t="n">
        <f aca="false">$E16+$G$10/70</f>
        <v>0.45</v>
      </c>
      <c r="F17" s="63" t="n">
        <f aca="false">$E17/$G$10</f>
        <v>0.0428571428571429</v>
      </c>
      <c r="G17" s="63" t="n">
        <f aca="false">($G$10-$E17)/$G$10</f>
        <v>0.957142857142857</v>
      </c>
      <c r="H17" s="60"/>
      <c r="I17" s="63" t="n">
        <f aca="false">($F17*$G17*$I$10*$G$10^2)/2</f>
        <v>7107.84365625</v>
      </c>
      <c r="J17" s="64" t="n">
        <f aca="false">IF($E17&lt;=$D$10,$F17*($G$10-$D$10)*$J$10,$G17*$D$10*$J$10)</f>
        <v>90</v>
      </c>
      <c r="K17" s="64" t="n">
        <f aca="false">IF($E17&lt;=$F$10,$F17*($G$10-$F$10)*$K$10,$G17*$F$10*$K$10)</f>
        <v>214.285714285713</v>
      </c>
      <c r="L17" s="63" t="n">
        <f aca="false">SUM($I17,$J17,$K17)</f>
        <v>7412.12937053571</v>
      </c>
      <c r="M17" s="65" t="n">
        <f aca="false">$E16+$G$10/70</f>
        <v>0.45</v>
      </c>
      <c r="N17" s="23"/>
      <c r="O17" s="45"/>
    </row>
    <row r="18" customFormat="false" ht="15" hidden="false" customHeight="false" outlineLevel="0" collapsed="false">
      <c r="B18" s="15"/>
      <c r="C18" s="47"/>
      <c r="D18" s="49"/>
      <c r="E18" s="62" t="n">
        <f aca="false">$E17+$G$10/70</f>
        <v>0.6</v>
      </c>
      <c r="F18" s="63" t="n">
        <f aca="false">$E18/$G$10</f>
        <v>0.0571428571428571</v>
      </c>
      <c r="G18" s="63" t="n">
        <f aca="false">($G$10-$E18)/$G$10</f>
        <v>0.942857142857143</v>
      </c>
      <c r="H18" s="60"/>
      <c r="I18" s="63" t="n">
        <f aca="false">($F18*$G18*$I$10*$G$10^2)/2</f>
        <v>9335.67525</v>
      </c>
      <c r="J18" s="64" t="n">
        <f aca="false">IF($E18&lt;=$D$10,$F18*($G$10-$D$10)*$J$10,$G18*$D$10*$J$10)</f>
        <v>120</v>
      </c>
      <c r="K18" s="64" t="n">
        <f aca="false">IF($E18&lt;=$F$10,$F18*($G$10-$F$10)*$K$10,$G18*$F$10*$K$10)</f>
        <v>285.714285714285</v>
      </c>
      <c r="L18" s="63" t="n">
        <f aca="false">SUM($I18,$J18,$K18)</f>
        <v>9741.38953571428</v>
      </c>
      <c r="M18" s="65" t="n">
        <f aca="false">$E17+$G$10/70</f>
        <v>0.6</v>
      </c>
      <c r="N18" s="23"/>
      <c r="O18" s="45"/>
    </row>
    <row r="19" customFormat="false" ht="15" hidden="false" customHeight="false" outlineLevel="0" collapsed="false">
      <c r="B19" s="15"/>
      <c r="C19" s="47"/>
      <c r="D19" s="49"/>
      <c r="E19" s="62" t="n">
        <f aca="false">$E18+$G$10/70</f>
        <v>0.75</v>
      </c>
      <c r="F19" s="63" t="n">
        <f aca="false">$E19/$G$10</f>
        <v>0.0714285714285714</v>
      </c>
      <c r="G19" s="63" t="n">
        <f aca="false">($G$10-$E19)/$G$10</f>
        <v>0.928571428571429</v>
      </c>
      <c r="H19" s="60"/>
      <c r="I19" s="63" t="n">
        <f aca="false">($F19*$G19*$I$10*$G$10^2)/2</f>
        <v>11492.78203125</v>
      </c>
      <c r="J19" s="64" t="n">
        <f aca="false">IF($E19&lt;=$D$10,$F19*($G$10-$D$10)*$J$10,$G19*$D$10*$J$10)</f>
        <v>150</v>
      </c>
      <c r="K19" s="64" t="n">
        <f aca="false">IF($E19&lt;=$F$10,$F19*($G$10-$F$10)*$K$10,$G19*$F$10*$K$10)</f>
        <v>357.142857142856</v>
      </c>
      <c r="L19" s="63" t="n">
        <f aca="false">SUM($I19,$J19,$K19)</f>
        <v>11999.9248883929</v>
      </c>
      <c r="M19" s="65" t="n">
        <f aca="false">$E18+$G$10/70</f>
        <v>0.75</v>
      </c>
      <c r="N19" s="23"/>
      <c r="O19" s="45"/>
    </row>
    <row r="20" customFormat="false" ht="15" hidden="false" customHeight="false" outlineLevel="0" collapsed="false">
      <c r="B20" s="15"/>
      <c r="C20" s="47"/>
      <c r="D20" s="49"/>
      <c r="E20" s="62" t="n">
        <f aca="false">$E19+$G$10/70</f>
        <v>0.9</v>
      </c>
      <c r="F20" s="63" t="n">
        <f aca="false">$E20/$G$10</f>
        <v>0.0857142857142857</v>
      </c>
      <c r="G20" s="63" t="n">
        <f aca="false">($G$10-$E20)/$G$10</f>
        <v>0.914285714285714</v>
      </c>
      <c r="H20" s="60"/>
      <c r="I20" s="63" t="n">
        <f aca="false">($F20*$G20*$I$10*$G$10^2)/2</f>
        <v>13579.164</v>
      </c>
      <c r="J20" s="64" t="n">
        <f aca="false">IF($E20&lt;=$D$10,$F20*($G$10-$D$10)*$J$10,$G20*$D$10*$J$10)</f>
        <v>180</v>
      </c>
      <c r="K20" s="64" t="n">
        <f aca="false">IF($E20&lt;=$F$10,$F20*($G$10-$F$10)*$K$10,$G20*$F$10*$K$10)</f>
        <v>428.571428571427</v>
      </c>
      <c r="L20" s="63" t="n">
        <f aca="false">SUM($I20,$J20,$K20)</f>
        <v>14187.7354285714</v>
      </c>
      <c r="M20" s="65" t="n">
        <f aca="false">$E19+$G$10/70</f>
        <v>0.9</v>
      </c>
      <c r="N20" s="23"/>
      <c r="O20" s="45"/>
    </row>
    <row r="21" customFormat="false" ht="15" hidden="false" customHeight="false" outlineLevel="0" collapsed="false">
      <c r="B21" s="15"/>
      <c r="C21" s="47"/>
      <c r="D21" s="49"/>
      <c r="E21" s="62" t="n">
        <f aca="false">$E20+$G$10/70</f>
        <v>1.05</v>
      </c>
      <c r="F21" s="63" t="n">
        <f aca="false">$E21/$G$10</f>
        <v>0.1</v>
      </c>
      <c r="G21" s="63" t="n">
        <f aca="false">($G$10-$E21)/$G$10</f>
        <v>0.9</v>
      </c>
      <c r="H21" s="60"/>
      <c r="I21" s="63" t="n">
        <f aca="false">($F21*$G21*$I$10*$G$10^2)/2</f>
        <v>15594.82115625</v>
      </c>
      <c r="J21" s="64" t="n">
        <f aca="false">IF($E21&lt;=$D$10,$F21*($G$10-$D$10)*$J$10,$G21*$D$10*$J$10)</f>
        <v>210</v>
      </c>
      <c r="K21" s="64" t="n">
        <f aca="false">IF($E21&lt;=$F$10,$F21*($G$10-$F$10)*$K$10,$G21*$F$10*$K$10)</f>
        <v>499.999999999998</v>
      </c>
      <c r="L21" s="63" t="n">
        <f aca="false">SUM($I21,$J21,$K21)</f>
        <v>16304.82115625</v>
      </c>
      <c r="M21" s="65" t="n">
        <f aca="false">$E20+$G$10/70</f>
        <v>1.05</v>
      </c>
      <c r="N21" s="23"/>
      <c r="O21" s="45"/>
    </row>
    <row r="22" customFormat="false" ht="15" hidden="false" customHeight="false" outlineLevel="0" collapsed="false">
      <c r="B22" s="15"/>
      <c r="C22" s="47"/>
      <c r="D22" s="49"/>
      <c r="E22" s="62" t="n">
        <f aca="false">$E21+$G$10/70</f>
        <v>1.2</v>
      </c>
      <c r="F22" s="63" t="n">
        <f aca="false">$E22/$G$10</f>
        <v>0.114285714285714</v>
      </c>
      <c r="G22" s="63" t="n">
        <f aca="false">($G$10-$E22)/$G$10</f>
        <v>0.885714285714286</v>
      </c>
      <c r="H22" s="60"/>
      <c r="I22" s="63" t="n">
        <f aca="false">($F22*$G22*$I$10*$G$10^2)/2</f>
        <v>17539.7535</v>
      </c>
      <c r="J22" s="64" t="n">
        <f aca="false">IF($E22&lt;=$D$10,$F22*($G$10-$D$10)*$J$10,$G22*$D$10*$J$10)</f>
        <v>240</v>
      </c>
      <c r="K22" s="64" t="n">
        <f aca="false">IF($E22&lt;=$F$10,$F22*($G$10-$F$10)*$K$10,$G22*$F$10*$K$10)</f>
        <v>571.428571428569</v>
      </c>
      <c r="L22" s="63" t="n">
        <f aca="false">SUM($I22,$J22,$K22)</f>
        <v>18351.1820714286</v>
      </c>
      <c r="M22" s="65" t="n">
        <f aca="false">$E21+$G$10/70</f>
        <v>1.2</v>
      </c>
      <c r="N22" s="23"/>
      <c r="O22" s="45"/>
    </row>
    <row r="23" customFormat="false" ht="15" hidden="false" customHeight="false" outlineLevel="0" collapsed="false">
      <c r="B23" s="15"/>
      <c r="C23" s="47"/>
      <c r="D23" s="49"/>
      <c r="E23" s="62" t="n">
        <f aca="false">$E22+$G$10/70</f>
        <v>1.35</v>
      </c>
      <c r="F23" s="63" t="n">
        <f aca="false">$E23/$G$10</f>
        <v>0.128571428571429</v>
      </c>
      <c r="G23" s="63" t="n">
        <f aca="false">($G$10-$E23)/$G$10</f>
        <v>0.871428571428571</v>
      </c>
      <c r="H23" s="60"/>
      <c r="I23" s="63" t="n">
        <f aca="false">($F23*$G23*$I$10*$G$10^2)/2</f>
        <v>19413.96103125</v>
      </c>
      <c r="J23" s="64" t="n">
        <f aca="false">IF($E23&lt;=$D$10,$F23*($G$10-$D$10)*$J$10,$G23*$D$10*$J$10)</f>
        <v>270</v>
      </c>
      <c r="K23" s="64" t="n">
        <f aca="false">IF($E23&lt;=$F$10,$F23*($G$10-$F$10)*$K$10,$G23*$F$10*$K$10)</f>
        <v>642.857142857141</v>
      </c>
      <c r="L23" s="63" t="n">
        <f aca="false">SUM($I23,$J23,$K23)</f>
        <v>20326.8181741071</v>
      </c>
      <c r="M23" s="65" t="n">
        <f aca="false">$E22+$G$10/70</f>
        <v>1.35</v>
      </c>
      <c r="N23" s="23"/>
      <c r="O23" s="45"/>
    </row>
    <row r="24" customFormat="false" ht="15" hidden="false" customHeight="false" outlineLevel="0" collapsed="false">
      <c r="B24" s="15"/>
      <c r="C24" s="47"/>
      <c r="D24" s="49"/>
      <c r="E24" s="62" t="n">
        <f aca="false">$E23+$G$10/70</f>
        <v>1.5</v>
      </c>
      <c r="F24" s="63" t="n">
        <f aca="false">$E24/$G$10</f>
        <v>0.142857142857143</v>
      </c>
      <c r="G24" s="63" t="n">
        <f aca="false">($G$10-$E24)/$G$10</f>
        <v>0.857142857142857</v>
      </c>
      <c r="H24" s="60"/>
      <c r="I24" s="63" t="n">
        <f aca="false">($F24*$G24*$I$10*$G$10^2)/2</f>
        <v>21217.44375</v>
      </c>
      <c r="J24" s="64" t="n">
        <f aca="false">IF($E24&lt;=$D$10,$F24*($G$10-$D$10)*$J$10,$G24*$D$10*$J$10)</f>
        <v>300</v>
      </c>
      <c r="K24" s="64" t="n">
        <f aca="false">IF($E24&lt;=$F$10,$F24*($G$10-$F$10)*$K$10,$G24*$F$10*$K$10)</f>
        <v>714.285714285712</v>
      </c>
      <c r="L24" s="63" t="n">
        <f aca="false">SUM($I24,$J24,$K24)</f>
        <v>22231.7294642857</v>
      </c>
      <c r="M24" s="65" t="n">
        <f aca="false">$E23+$G$10/70</f>
        <v>1.5</v>
      </c>
      <c r="N24" s="23"/>
      <c r="O24" s="45"/>
    </row>
    <row r="25" customFormat="false" ht="15" hidden="false" customHeight="false" outlineLevel="0" collapsed="false">
      <c r="B25" s="15"/>
      <c r="C25" s="47"/>
      <c r="D25" s="49"/>
      <c r="E25" s="62" t="n">
        <f aca="false">$E24+$G$10/70</f>
        <v>1.65</v>
      </c>
      <c r="F25" s="63" t="n">
        <f aca="false">$E25/$G$10</f>
        <v>0.157142857142857</v>
      </c>
      <c r="G25" s="63" t="n">
        <f aca="false">($G$10-$E25)/$G$10</f>
        <v>0.842857142857143</v>
      </c>
      <c r="H25" s="60"/>
      <c r="I25" s="63" t="n">
        <f aca="false">($F25*$G25*$I$10*$G$10^2)/2</f>
        <v>22950.20165625</v>
      </c>
      <c r="J25" s="64" t="n">
        <f aca="false">IF($E25&lt;=$D$10,$F25*($G$10-$D$10)*$J$10,$G25*$D$10*$J$10)</f>
        <v>330</v>
      </c>
      <c r="K25" s="64" t="n">
        <f aca="false">IF($E25&lt;=$F$10,$F25*($G$10-$F$10)*$K$10,$G25*$F$10*$K$10)</f>
        <v>785.714285714283</v>
      </c>
      <c r="L25" s="63" t="n">
        <f aca="false">SUM($I25,$J25,$K25)</f>
        <v>24065.9159419643</v>
      </c>
      <c r="M25" s="65" t="n">
        <f aca="false">$E24+$G$10/70</f>
        <v>1.65</v>
      </c>
      <c r="N25" s="23"/>
      <c r="O25" s="45"/>
    </row>
    <row r="26" customFormat="false" ht="15" hidden="false" customHeight="false" outlineLevel="0" collapsed="false">
      <c r="B26" s="15"/>
      <c r="C26" s="47"/>
      <c r="D26" s="49"/>
      <c r="E26" s="62" t="n">
        <f aca="false">$E25+$G$10/70</f>
        <v>1.8</v>
      </c>
      <c r="F26" s="63" t="n">
        <f aca="false">$E26/$G$10</f>
        <v>0.171428571428571</v>
      </c>
      <c r="G26" s="63" t="n">
        <f aca="false">($G$10-$E26)/$G$10</f>
        <v>0.828571428571429</v>
      </c>
      <c r="H26" s="60"/>
      <c r="I26" s="63" t="n">
        <f aca="false">($F26*$G26*$I$10*$G$10^2)/2</f>
        <v>24612.23475</v>
      </c>
      <c r="J26" s="64" t="n">
        <f aca="false">IF($E26&lt;=$D$10,$F26*($G$10-$D$10)*$J$10,$G26*$D$10*$J$10)</f>
        <v>360</v>
      </c>
      <c r="K26" s="64" t="n">
        <f aca="false">IF($E26&lt;=$F$10,$F26*($G$10-$F$10)*$K$10,$G26*$F$10*$K$10)</f>
        <v>857.142857142854</v>
      </c>
      <c r="L26" s="63" t="n">
        <f aca="false">SUM($I26,$J26,$K26)</f>
        <v>25829.3776071429</v>
      </c>
      <c r="M26" s="65" t="n">
        <f aca="false">$E25+$G$10/70</f>
        <v>1.8</v>
      </c>
      <c r="N26" s="23"/>
      <c r="O26" s="45"/>
    </row>
    <row r="27" customFormat="false" ht="15" hidden="false" customHeight="false" outlineLevel="0" collapsed="false">
      <c r="B27" s="15"/>
      <c r="C27" s="47"/>
      <c r="D27" s="49"/>
      <c r="E27" s="62" t="n">
        <f aca="false">$E26+$G$10/70</f>
        <v>1.95</v>
      </c>
      <c r="F27" s="63" t="n">
        <f aca="false">$E27/$G$10</f>
        <v>0.185714285714286</v>
      </c>
      <c r="G27" s="63" t="n">
        <f aca="false">($G$10-$E27)/$G$10</f>
        <v>0.814285714285714</v>
      </c>
      <c r="H27" s="60"/>
      <c r="I27" s="63" t="n">
        <f aca="false">($F27*$G27*$I$10*$G$10^2)/2</f>
        <v>26203.54303125</v>
      </c>
      <c r="J27" s="64" t="n">
        <f aca="false">IF($E27&lt;=$D$10,$F27*($G$10-$D$10)*$J$10,$G27*$D$10*$J$10)</f>
        <v>390</v>
      </c>
      <c r="K27" s="64" t="n">
        <f aca="false">IF($E27&lt;=$F$10,$F27*($G$10-$F$10)*$K$10,$G27*$F$10*$K$10)</f>
        <v>928.571428571425</v>
      </c>
      <c r="L27" s="63" t="n">
        <f aca="false">SUM($I27,$J27,$K27)</f>
        <v>27522.1144598214</v>
      </c>
      <c r="M27" s="65" t="n">
        <f aca="false">$E26+$G$10/70</f>
        <v>1.95</v>
      </c>
      <c r="N27" s="23"/>
      <c r="O27" s="45"/>
    </row>
    <row r="28" customFormat="false" ht="15" hidden="false" customHeight="false" outlineLevel="0" collapsed="false">
      <c r="B28" s="15"/>
      <c r="C28" s="47"/>
      <c r="D28" s="49"/>
      <c r="E28" s="62" t="n">
        <f aca="false">$E27+$G$10/70</f>
        <v>2.1</v>
      </c>
      <c r="F28" s="63" t="n">
        <f aca="false">$E28/$G$10</f>
        <v>0.2</v>
      </c>
      <c r="G28" s="63" t="n">
        <f aca="false">($G$10-$E28)/$G$10</f>
        <v>0.8</v>
      </c>
      <c r="H28" s="60"/>
      <c r="I28" s="63" t="n">
        <f aca="false">($F28*$G28*$I$10*$G$10^2)/2</f>
        <v>27724.1265</v>
      </c>
      <c r="J28" s="64" t="n">
        <f aca="false">IF($E28&lt;=$D$10,$F28*($G$10-$D$10)*$J$10,$G28*$D$10*$J$10)</f>
        <v>420</v>
      </c>
      <c r="K28" s="64" t="n">
        <f aca="false">IF($E28&lt;=$F$10,$F28*($G$10-$F$10)*$K$10,$G28*$F$10*$K$10)</f>
        <v>999.999999999996</v>
      </c>
      <c r="L28" s="63" t="n">
        <f aca="false">SUM($I28,$J28,$K28)</f>
        <v>29144.1265</v>
      </c>
      <c r="M28" s="65" t="n">
        <f aca="false">$E27+$G$10/70</f>
        <v>2.1</v>
      </c>
      <c r="N28" s="23"/>
      <c r="O28" s="45"/>
    </row>
    <row r="29" customFormat="false" ht="15" hidden="false" customHeight="false" outlineLevel="0" collapsed="false">
      <c r="B29" s="15"/>
      <c r="C29" s="47"/>
      <c r="D29" s="49"/>
      <c r="E29" s="62" t="n">
        <f aca="false">$E28+$G$10/70</f>
        <v>2.25</v>
      </c>
      <c r="F29" s="63" t="n">
        <f aca="false">$E29/$G$10</f>
        <v>0.214285714285714</v>
      </c>
      <c r="G29" s="63" t="n">
        <f aca="false">($G$10-$E29)/$G$10</f>
        <v>0.785714285714286</v>
      </c>
      <c r="H29" s="60"/>
      <c r="I29" s="63" t="n">
        <f aca="false">($F29*$G29*$I$10*$G$10^2)/2</f>
        <v>29173.98515625</v>
      </c>
      <c r="J29" s="64" t="n">
        <f aca="false">IF($E29&lt;=$D$10,$F29*($G$10-$D$10)*$J$10,$G29*$D$10*$J$10)</f>
        <v>450</v>
      </c>
      <c r="K29" s="64" t="n">
        <f aca="false">IF($E29&lt;=$F$10,$F29*($G$10-$F$10)*$K$10,$G29*$F$10*$K$10)</f>
        <v>1071.42857142857</v>
      </c>
      <c r="L29" s="63" t="n">
        <f aca="false">SUM($I29,$J29,$K29)</f>
        <v>30695.4137276786</v>
      </c>
      <c r="M29" s="65" t="n">
        <f aca="false">$E28+$G$10/70</f>
        <v>2.25</v>
      </c>
      <c r="N29" s="23"/>
      <c r="O29" s="45"/>
    </row>
    <row r="30" customFormat="false" ht="15" hidden="false" customHeight="false" outlineLevel="0" collapsed="false">
      <c r="B30" s="15"/>
      <c r="C30" s="47"/>
      <c r="D30" s="49"/>
      <c r="E30" s="62" t="n">
        <f aca="false">$E29+$G$10/70</f>
        <v>2.4</v>
      </c>
      <c r="F30" s="63" t="n">
        <f aca="false">$E30/$G$10</f>
        <v>0.228571428571429</v>
      </c>
      <c r="G30" s="63" t="n">
        <f aca="false">($G$10-$E30)/$G$10</f>
        <v>0.771428571428572</v>
      </c>
      <c r="H30" s="60"/>
      <c r="I30" s="63" t="n">
        <f aca="false">($F30*$G30*$I$10*$G$10^2)/2</f>
        <v>30553.119</v>
      </c>
      <c r="J30" s="64" t="n">
        <f aca="false">IF($E30&lt;=$D$10,$F30*($G$10-$D$10)*$J$10,$G30*$D$10*$J$10)</f>
        <v>480</v>
      </c>
      <c r="K30" s="64" t="n">
        <f aca="false">IF($E30&lt;=$F$10,$F30*($G$10-$F$10)*$K$10,$G30*$F$10*$K$10)</f>
        <v>1142.85714285714</v>
      </c>
      <c r="L30" s="63" t="n">
        <f aca="false">SUM($I30,$J30,$K30)</f>
        <v>32175.9761428571</v>
      </c>
      <c r="M30" s="65" t="n">
        <f aca="false">$E29+$G$10/70</f>
        <v>2.4</v>
      </c>
      <c r="N30" s="23"/>
      <c r="O30" s="45"/>
    </row>
    <row r="31" customFormat="false" ht="15" hidden="false" customHeight="false" outlineLevel="0" collapsed="false">
      <c r="B31" s="15"/>
      <c r="C31" s="47"/>
      <c r="D31" s="49"/>
      <c r="E31" s="62" t="n">
        <f aca="false">$E30+$G$10/70</f>
        <v>2.55</v>
      </c>
      <c r="F31" s="63" t="n">
        <f aca="false">$E31/$G$10</f>
        <v>0.242857142857143</v>
      </c>
      <c r="G31" s="63" t="n">
        <f aca="false">($G$10-$E31)/$G$10</f>
        <v>0.757142857142857</v>
      </c>
      <c r="H31" s="60"/>
      <c r="I31" s="63" t="n">
        <f aca="false">($F31*$G31*$I$10*$G$10^2)/2</f>
        <v>31861.52803125</v>
      </c>
      <c r="J31" s="64" t="n">
        <f aca="false">IF($E31&lt;=$D$10,$F31*($G$10-$D$10)*$J$10,$G31*$D$10*$J$10)</f>
        <v>510</v>
      </c>
      <c r="K31" s="64" t="n">
        <f aca="false">IF($E31&lt;=$F$10,$F31*($G$10-$F$10)*$K$10,$G31*$F$10*$K$10)</f>
        <v>1214.28571428571</v>
      </c>
      <c r="L31" s="63" t="n">
        <f aca="false">SUM($I31,$J31,$K31)</f>
        <v>33585.8137455357</v>
      </c>
      <c r="M31" s="65" t="n">
        <f aca="false">$E30+$G$10/70</f>
        <v>2.55</v>
      </c>
      <c r="N31" s="23"/>
      <c r="O31" s="45"/>
    </row>
    <row r="32" customFormat="false" ht="15" hidden="false" customHeight="false" outlineLevel="0" collapsed="false">
      <c r="B32" s="15"/>
      <c r="C32" s="47"/>
      <c r="D32" s="49"/>
      <c r="E32" s="62" t="n">
        <f aca="false">$E31+$G$10/70</f>
        <v>2.7</v>
      </c>
      <c r="F32" s="63" t="n">
        <f aca="false">$E32/$G$10</f>
        <v>0.257142857142857</v>
      </c>
      <c r="G32" s="63" t="n">
        <f aca="false">($G$10-$E32)/$G$10</f>
        <v>0.742857142857143</v>
      </c>
      <c r="H32" s="60"/>
      <c r="I32" s="63" t="n">
        <f aca="false">($F32*$G32*$I$10*$G$10^2)/2</f>
        <v>33099.21225</v>
      </c>
      <c r="J32" s="64" t="n">
        <f aca="false">IF($E32&lt;=$D$10,$F32*($G$10-$D$10)*$J$10,$G32*$D$10*$J$10)</f>
        <v>540</v>
      </c>
      <c r="K32" s="64" t="n">
        <f aca="false">IF($E32&lt;=$F$10,$F32*($G$10-$F$10)*$K$10,$G32*$F$10*$K$10)</f>
        <v>1285.71428571428</v>
      </c>
      <c r="L32" s="63" t="n">
        <f aca="false">SUM($I32,$J32,$K32)</f>
        <v>34924.9265357143</v>
      </c>
      <c r="M32" s="65" t="n">
        <f aca="false">$E31+$G$10/70</f>
        <v>2.7</v>
      </c>
      <c r="N32" s="23"/>
      <c r="O32" s="45"/>
    </row>
    <row r="33" customFormat="false" ht="15" hidden="false" customHeight="false" outlineLevel="0" collapsed="false">
      <c r="B33" s="15"/>
      <c r="C33" s="47"/>
      <c r="D33" s="49"/>
      <c r="E33" s="62" t="n">
        <f aca="false">$E32+$G$10/70</f>
        <v>2.85</v>
      </c>
      <c r="F33" s="63" t="n">
        <f aca="false">$E33/$G$10</f>
        <v>0.271428571428571</v>
      </c>
      <c r="G33" s="63" t="n">
        <f aca="false">($G$10-$E33)/$G$10</f>
        <v>0.728571428571429</v>
      </c>
      <c r="H33" s="60"/>
      <c r="I33" s="63" t="n">
        <f aca="false">($F33*$G33*$I$10*$G$10^2)/2</f>
        <v>34266.17165625</v>
      </c>
      <c r="J33" s="64" t="n">
        <f aca="false">IF($E33&lt;=$D$10,$F33*($G$10-$D$10)*$J$10,$G33*$D$10*$J$10)</f>
        <v>570</v>
      </c>
      <c r="K33" s="64" t="n">
        <f aca="false">IF($E33&lt;=$F$10,$F33*($G$10-$F$10)*$K$10,$G33*$F$10*$K$10)</f>
        <v>1357.14285714285</v>
      </c>
      <c r="L33" s="63" t="n">
        <f aca="false">SUM($I33,$J33,$K33)</f>
        <v>36193.3145133928</v>
      </c>
      <c r="M33" s="65" t="n">
        <f aca="false">$E32+$G$10/70</f>
        <v>2.85</v>
      </c>
      <c r="N33" s="23"/>
      <c r="O33" s="45"/>
    </row>
    <row r="34" customFormat="false" ht="15" hidden="false" customHeight="false" outlineLevel="0" collapsed="false">
      <c r="B34" s="15"/>
      <c r="C34" s="47"/>
      <c r="D34" s="49"/>
      <c r="E34" s="62" t="n">
        <f aca="false">$E33+$G$10/70</f>
        <v>3</v>
      </c>
      <c r="F34" s="63" t="n">
        <f aca="false">$E34/$G$10</f>
        <v>0.285714285714286</v>
      </c>
      <c r="G34" s="63" t="n">
        <f aca="false">($G$10-$E34)/$G$10</f>
        <v>0.714285714285714</v>
      </c>
      <c r="H34" s="60"/>
      <c r="I34" s="63" t="n">
        <f aca="false">($F34*$G34*$I$10*$G$10^2)/2</f>
        <v>35362.40625</v>
      </c>
      <c r="J34" s="64" t="n">
        <f aca="false">IF($E34&lt;=$D$10,$F34*($G$10-$D$10)*$J$10,$G34*$D$10*$J$10)</f>
        <v>600</v>
      </c>
      <c r="K34" s="64" t="n">
        <f aca="false">IF($E34&lt;=$F$10,$F34*($G$10-$F$10)*$K$10,$G34*$F$10*$K$10)</f>
        <v>1428.57142857142</v>
      </c>
      <c r="L34" s="63" t="n">
        <f aca="false">SUM($I34,$J34,$K34)</f>
        <v>37390.9776785714</v>
      </c>
      <c r="M34" s="65" t="n">
        <f aca="false">$E33+$G$10/70</f>
        <v>3</v>
      </c>
      <c r="N34" s="23"/>
      <c r="O34" s="45"/>
    </row>
    <row r="35" customFormat="false" ht="15" hidden="false" customHeight="false" outlineLevel="0" collapsed="false">
      <c r="B35" s="15"/>
      <c r="C35" s="47"/>
      <c r="D35" s="49"/>
      <c r="E35" s="62" t="n">
        <f aca="false">$E34+$G$10/70</f>
        <v>3.15</v>
      </c>
      <c r="F35" s="63" t="n">
        <f aca="false">$E35/$G$10</f>
        <v>0.3</v>
      </c>
      <c r="G35" s="63" t="n">
        <f aca="false">($G$10-$E35)/$G$10</f>
        <v>0.7</v>
      </c>
      <c r="H35" s="60"/>
      <c r="I35" s="63" t="n">
        <f aca="false">($F35*$G35*$I$10*$G$10^2)/2</f>
        <v>36387.91603125</v>
      </c>
      <c r="J35" s="64" t="n">
        <f aca="false">IF($E35&lt;=$D$10,$F35*($G$10-$D$10)*$J$10,$G35*$D$10*$J$10)</f>
        <v>630</v>
      </c>
      <c r="K35" s="64" t="n">
        <f aca="false">IF($E35&lt;=$F$10,$F35*($G$10-$F$10)*$K$10,$G35*$F$10*$K$10)</f>
        <v>1499.99999999999</v>
      </c>
      <c r="L35" s="63" t="n">
        <f aca="false">SUM($I35,$J35,$K35)</f>
        <v>38517.91603125</v>
      </c>
      <c r="M35" s="65" t="n">
        <f aca="false">$E34+$G$10/70</f>
        <v>3.15</v>
      </c>
      <c r="N35" s="23"/>
      <c r="O35" s="45"/>
    </row>
    <row r="36" customFormat="false" ht="15" hidden="false" customHeight="false" outlineLevel="0" collapsed="false">
      <c r="B36" s="15"/>
      <c r="C36" s="47"/>
      <c r="D36" s="49"/>
      <c r="E36" s="62" t="n">
        <f aca="false">$E35+$G$10/70</f>
        <v>3.3</v>
      </c>
      <c r="F36" s="63" t="n">
        <f aca="false">$E36/$G$10</f>
        <v>0.314285714285714</v>
      </c>
      <c r="G36" s="63" t="n">
        <f aca="false">($G$10-$E36)/$G$10</f>
        <v>0.685714285714286</v>
      </c>
      <c r="H36" s="60"/>
      <c r="I36" s="63" t="n">
        <f aca="false">($F36*$G36*$I$10*$G$10^2)/2</f>
        <v>37342.701</v>
      </c>
      <c r="J36" s="64" t="n">
        <f aca="false">IF($E36&lt;=$D$10,$F36*($G$10-$D$10)*$J$10,$G36*$D$10*$J$10)</f>
        <v>660</v>
      </c>
      <c r="K36" s="64" t="n">
        <f aca="false">IF($E36&lt;=$F$10,$F36*($G$10-$F$10)*$K$10,$G36*$F$10*$K$10)</f>
        <v>1571.42857142857</v>
      </c>
      <c r="L36" s="63" t="n">
        <f aca="false">SUM($I36,$J36,$K36)</f>
        <v>39574.1295714286</v>
      </c>
      <c r="M36" s="65" t="n">
        <f aca="false">$E35+$G$10/70</f>
        <v>3.3</v>
      </c>
      <c r="N36" s="23"/>
      <c r="O36" s="45"/>
    </row>
    <row r="37" customFormat="false" ht="15" hidden="false" customHeight="false" outlineLevel="0" collapsed="false">
      <c r="B37" s="15"/>
      <c r="C37" s="47"/>
      <c r="D37" s="49"/>
      <c r="E37" s="62" t="n">
        <f aca="false">$E36+$G$10/70</f>
        <v>3.45</v>
      </c>
      <c r="F37" s="63" t="n">
        <f aca="false">$E37/$G$10</f>
        <v>0.328571428571428</v>
      </c>
      <c r="G37" s="63" t="n">
        <f aca="false">($G$10-$E37)/$G$10</f>
        <v>0.671428571428571</v>
      </c>
      <c r="H37" s="60"/>
      <c r="I37" s="63" t="n">
        <f aca="false">($F37*$G37*$I$10*$G$10^2)/2</f>
        <v>38226.76115625</v>
      </c>
      <c r="J37" s="64" t="n">
        <f aca="false">IF($E37&lt;=$D$10,$F37*($G$10-$D$10)*$J$10,$G37*$D$10*$J$10)</f>
        <v>690</v>
      </c>
      <c r="K37" s="64" t="n">
        <f aca="false">IF($E37&lt;=$F$10,$F37*($G$10-$F$10)*$K$10,$G37*$F$10*$K$10)</f>
        <v>1642.85714285714</v>
      </c>
      <c r="L37" s="63" t="n">
        <f aca="false">SUM($I37,$J37,$K37)</f>
        <v>40559.6182991071</v>
      </c>
      <c r="M37" s="65" t="n">
        <f aca="false">$E36+$G$10/70</f>
        <v>3.45</v>
      </c>
      <c r="N37" s="23"/>
      <c r="O37" s="45"/>
    </row>
    <row r="38" customFormat="false" ht="15" hidden="false" customHeight="false" outlineLevel="0" collapsed="false">
      <c r="B38" s="15"/>
      <c r="C38" s="47"/>
      <c r="D38" s="49"/>
      <c r="E38" s="62" t="n">
        <f aca="false">$E37+$G$10/70</f>
        <v>3.6</v>
      </c>
      <c r="F38" s="63" t="n">
        <f aca="false">$E38/$G$10</f>
        <v>0.342857142857143</v>
      </c>
      <c r="G38" s="63" t="n">
        <f aca="false">($G$10-$E38)/$G$10</f>
        <v>0.657142857142857</v>
      </c>
      <c r="H38" s="60"/>
      <c r="I38" s="63" t="n">
        <f aca="false">($F38*$G38*$I$10*$G$10^2)/2</f>
        <v>39040.0965</v>
      </c>
      <c r="J38" s="64" t="n">
        <f aca="false">IF($E38&lt;=$D$10,$F38*($G$10-$D$10)*$J$10,$G38*$D$10*$J$10)</f>
        <v>720</v>
      </c>
      <c r="K38" s="64" t="n">
        <f aca="false">IF($E38&lt;=$F$10,$F38*($G$10-$F$10)*$K$10,$G38*$F$10*$K$10)</f>
        <v>1714.28571428571</v>
      </c>
      <c r="L38" s="63" t="n">
        <f aca="false">SUM($I38,$J38,$K38)</f>
        <v>41474.3822142857</v>
      </c>
      <c r="M38" s="65" t="n">
        <f aca="false">$E37+$G$10/70</f>
        <v>3.6</v>
      </c>
      <c r="N38" s="23"/>
      <c r="O38" s="45"/>
    </row>
    <row r="39" customFormat="false" ht="15" hidden="false" customHeight="false" outlineLevel="0" collapsed="false">
      <c r="B39" s="15"/>
      <c r="C39" s="47"/>
      <c r="D39" s="49"/>
      <c r="E39" s="62" t="n">
        <f aca="false">$E38+$G$10/70</f>
        <v>3.75</v>
      </c>
      <c r="F39" s="63" t="n">
        <f aca="false">$E39/$G$10</f>
        <v>0.357142857142857</v>
      </c>
      <c r="G39" s="63" t="n">
        <f aca="false">($G$10-$E39)/$G$10</f>
        <v>0.642857142857143</v>
      </c>
      <c r="H39" s="60"/>
      <c r="I39" s="63" t="n">
        <f aca="false">($F39*$G39*$I$10*$G$10^2)/2</f>
        <v>39782.70703125</v>
      </c>
      <c r="J39" s="64" t="n">
        <f aca="false">IF($E39&lt;=$D$10,$F39*($G$10-$D$10)*$J$10,$G39*$D$10*$J$10)</f>
        <v>750</v>
      </c>
      <c r="K39" s="64" t="n">
        <f aca="false">IF($E39&lt;=$F$10,$F39*($G$10-$F$10)*$K$10,$G39*$F$10*$K$10)</f>
        <v>1785.71428571428</v>
      </c>
      <c r="L39" s="63" t="n">
        <f aca="false">SUM($I39,$J39,$K39)</f>
        <v>42318.4213169643</v>
      </c>
      <c r="M39" s="65" t="n">
        <f aca="false">$E38+$G$10/70</f>
        <v>3.75</v>
      </c>
      <c r="N39" s="23"/>
      <c r="O39" s="45"/>
    </row>
    <row r="40" customFormat="false" ht="15" hidden="false" customHeight="false" outlineLevel="0" collapsed="false">
      <c r="B40" s="15"/>
      <c r="C40" s="47"/>
      <c r="D40" s="49"/>
      <c r="E40" s="62" t="n">
        <f aca="false">$E39+$G$10/70</f>
        <v>3.9</v>
      </c>
      <c r="F40" s="63" t="n">
        <f aca="false">$E40/$G$10</f>
        <v>0.371428571428571</v>
      </c>
      <c r="G40" s="63" t="n">
        <f aca="false">($G$10-$E40)/$G$10</f>
        <v>0.628571428571429</v>
      </c>
      <c r="H40" s="60"/>
      <c r="I40" s="63" t="n">
        <f aca="false">($F40*$G40*$I$10*$G$10^2)/2</f>
        <v>40454.59275</v>
      </c>
      <c r="J40" s="64" t="n">
        <f aca="false">IF($E40&lt;=$D$10,$F40*($G$10-$D$10)*$J$10,$G40*$D$10*$J$10)</f>
        <v>780</v>
      </c>
      <c r="K40" s="64" t="n">
        <f aca="false">IF($E40&lt;=$F$10,$F40*($G$10-$F$10)*$K$10,$G40*$F$10*$K$10)</f>
        <v>1857.14285714285</v>
      </c>
      <c r="L40" s="63" t="n">
        <f aca="false">SUM($I40,$J40,$K40)</f>
        <v>43091.7356071428</v>
      </c>
      <c r="M40" s="65" t="n">
        <f aca="false">$E39+$G$10/70</f>
        <v>3.9</v>
      </c>
      <c r="N40" s="23"/>
      <c r="O40" s="45"/>
    </row>
    <row r="41" customFormat="false" ht="15" hidden="false" customHeight="false" outlineLevel="0" collapsed="false">
      <c r="B41" s="15"/>
      <c r="C41" s="47"/>
      <c r="D41" s="49"/>
      <c r="E41" s="62" t="n">
        <f aca="false">$E40+$G$10/70</f>
        <v>4.05</v>
      </c>
      <c r="F41" s="63" t="n">
        <f aca="false">$E41/$G$10</f>
        <v>0.385714285714286</v>
      </c>
      <c r="G41" s="63" t="n">
        <f aca="false">($G$10-$E41)/$G$10</f>
        <v>0.614285714285714</v>
      </c>
      <c r="H41" s="60"/>
      <c r="I41" s="63" t="n">
        <f aca="false">($F41*$G41*$I$10*$G$10^2)/2</f>
        <v>41055.75365625</v>
      </c>
      <c r="J41" s="64" t="n">
        <f aca="false">IF($E41&lt;=$D$10,$F41*($G$10-$D$10)*$J$10,$G41*$D$10*$J$10)</f>
        <v>810</v>
      </c>
      <c r="K41" s="64" t="n">
        <f aca="false">IF($E41&lt;=$F$10,$F41*($G$10-$F$10)*$K$10,$G41*$F$10*$K$10)</f>
        <v>1928.57142857142</v>
      </c>
      <c r="L41" s="63" t="n">
        <f aca="false">SUM($I41,$J41,$K41)</f>
        <v>43794.3250848214</v>
      </c>
      <c r="M41" s="65" t="n">
        <f aca="false">$E40+$G$10/70</f>
        <v>4.05</v>
      </c>
      <c r="N41" s="23"/>
      <c r="O41" s="45"/>
    </row>
    <row r="42" customFormat="false" ht="15" hidden="false" customHeight="false" outlineLevel="0" collapsed="false">
      <c r="B42" s="15"/>
      <c r="C42" s="47"/>
      <c r="D42" s="49"/>
      <c r="E42" s="62" t="n">
        <f aca="false">$E41+$G$10/70</f>
        <v>4.2</v>
      </c>
      <c r="F42" s="63" t="n">
        <f aca="false">$E42/$G$10</f>
        <v>0.4</v>
      </c>
      <c r="G42" s="63" t="n">
        <f aca="false">($G$10-$E42)/$G$10</f>
        <v>0.6</v>
      </c>
      <c r="H42" s="60"/>
      <c r="I42" s="63" t="n">
        <f aca="false">($F42*$G42*$I$10*$G$10^2)/2</f>
        <v>41586.18975</v>
      </c>
      <c r="J42" s="64" t="n">
        <f aca="false">IF($E42&lt;=$D$10,$F42*($G$10-$D$10)*$J$10,$G42*$D$10*$J$10)</f>
        <v>840</v>
      </c>
      <c r="K42" s="64" t="n">
        <f aca="false">IF($E42&lt;=$F$10,$F42*($G$10-$F$10)*$K$10,$G42*$F$10*$K$10)</f>
        <v>1999.99999999999</v>
      </c>
      <c r="L42" s="63" t="n">
        <f aca="false">SUM($I42,$J42,$K42)</f>
        <v>44426.18975</v>
      </c>
      <c r="M42" s="65" t="n">
        <f aca="false">$E41+$G$10/70</f>
        <v>4.2</v>
      </c>
      <c r="N42" s="23"/>
      <c r="O42" s="45"/>
    </row>
    <row r="43" customFormat="false" ht="15" hidden="false" customHeight="false" outlineLevel="0" collapsed="false">
      <c r="B43" s="15"/>
      <c r="C43" s="47"/>
      <c r="D43" s="49"/>
      <c r="E43" s="62" t="n">
        <f aca="false">$E42+$G$10/70</f>
        <v>4.35</v>
      </c>
      <c r="F43" s="63" t="n">
        <f aca="false">$E43/$G$10</f>
        <v>0.414285714285714</v>
      </c>
      <c r="G43" s="63" t="n">
        <f aca="false">($G$10-$E43)/$G$10</f>
        <v>0.585714285714286</v>
      </c>
      <c r="H43" s="60"/>
      <c r="I43" s="63" t="n">
        <f aca="false">($F43*$G43*$I$10*$G$10^2)/2</f>
        <v>42045.90103125</v>
      </c>
      <c r="J43" s="64" t="n">
        <f aca="false">IF($E43&lt;=$D$10,$F43*($G$10-$D$10)*$J$10,$G43*$D$10*$J$10)</f>
        <v>870</v>
      </c>
      <c r="K43" s="64" t="n">
        <f aca="false">IF($E43&lt;=$F$10,$F43*($G$10-$F$10)*$K$10,$G43*$F$10*$K$10)</f>
        <v>2071.42857142856</v>
      </c>
      <c r="L43" s="63" t="n">
        <f aca="false">SUM($I43,$J43,$K43)</f>
        <v>44987.3296026786</v>
      </c>
      <c r="M43" s="65" t="n">
        <f aca="false">$E42+$G$10/70</f>
        <v>4.35</v>
      </c>
      <c r="N43" s="23"/>
      <c r="O43" s="45"/>
    </row>
    <row r="44" customFormat="false" ht="15" hidden="false" customHeight="false" outlineLevel="0" collapsed="false">
      <c r="B44" s="15"/>
      <c r="C44" s="47"/>
      <c r="D44" s="49"/>
      <c r="E44" s="62" t="n">
        <f aca="false">$E43+$G$10/70</f>
        <v>4.5</v>
      </c>
      <c r="F44" s="63" t="n">
        <f aca="false">$E44/$G$10</f>
        <v>0.428571428571429</v>
      </c>
      <c r="G44" s="63" t="n">
        <f aca="false">($G$10-$E44)/$G$10</f>
        <v>0.571428571428571</v>
      </c>
      <c r="H44" s="60"/>
      <c r="I44" s="63" t="n">
        <f aca="false">($F44*$G44*$I$10*$G$10^2)/2</f>
        <v>42434.8875</v>
      </c>
      <c r="J44" s="64" t="n">
        <f aca="false">IF($E44&lt;=$D$10,$F44*($G$10-$D$10)*$J$10,$G44*$D$10*$J$10)</f>
        <v>900</v>
      </c>
      <c r="K44" s="64" t="n">
        <f aca="false">IF($E44&lt;=$F$10,$F44*($G$10-$F$10)*$K$10,$G44*$F$10*$K$10)</f>
        <v>2142.85714285714</v>
      </c>
      <c r="L44" s="63" t="n">
        <f aca="false">SUM($I44,$J44,$K44)</f>
        <v>45477.7446428571</v>
      </c>
      <c r="M44" s="65" t="n">
        <f aca="false">$E43+$G$10/70</f>
        <v>4.5</v>
      </c>
      <c r="N44" s="23"/>
      <c r="O44" s="45"/>
    </row>
    <row r="45" customFormat="false" ht="15" hidden="false" customHeight="false" outlineLevel="0" collapsed="false">
      <c r="B45" s="15"/>
      <c r="C45" s="47"/>
      <c r="D45" s="49"/>
      <c r="E45" s="62" t="n">
        <f aca="false">$E44+$G$10/70</f>
        <v>4.65</v>
      </c>
      <c r="F45" s="63" t="n">
        <f aca="false">$E45/$G$10</f>
        <v>0.442857142857143</v>
      </c>
      <c r="G45" s="63" t="n">
        <f aca="false">($G$10-$E45)/$G$10</f>
        <v>0.557142857142857</v>
      </c>
      <c r="H45" s="60"/>
      <c r="I45" s="63" t="n">
        <f aca="false">($F45*$G45*$I$10*$G$10^2)/2</f>
        <v>42753.14915625</v>
      </c>
      <c r="J45" s="64" t="n">
        <f aca="false">IF($E45&lt;=$D$10,$F45*($G$10-$D$10)*$J$10,$G45*$D$10*$J$10)</f>
        <v>930</v>
      </c>
      <c r="K45" s="64" t="n">
        <f aca="false">IF($E45&lt;=$F$10,$F45*($G$10-$F$10)*$K$10,$G45*$F$10*$K$10)</f>
        <v>2214.28571428571</v>
      </c>
      <c r="L45" s="63" t="n">
        <f aca="false">SUM($I45,$J45,$K45)</f>
        <v>45897.4348705357</v>
      </c>
      <c r="M45" s="65" t="n">
        <f aca="false">$E44+$G$10/70</f>
        <v>4.65</v>
      </c>
      <c r="N45" s="23"/>
      <c r="O45" s="45"/>
    </row>
    <row r="46" customFormat="false" ht="15" hidden="false" customHeight="false" outlineLevel="0" collapsed="false">
      <c r="B46" s="15"/>
      <c r="C46" s="47"/>
      <c r="D46" s="49"/>
      <c r="E46" s="62" t="n">
        <f aca="false">$E45+$G$10/70</f>
        <v>4.8</v>
      </c>
      <c r="F46" s="63" t="n">
        <f aca="false">$E46/$G$10</f>
        <v>0.457142857142857</v>
      </c>
      <c r="G46" s="63" t="n">
        <f aca="false">($G$10-$E46)/$G$10</f>
        <v>0.542857142857143</v>
      </c>
      <c r="H46" s="60"/>
      <c r="I46" s="63" t="n">
        <f aca="false">($F46*$G46*$I$10*$G$10^2)/2</f>
        <v>43000.686</v>
      </c>
      <c r="J46" s="64" t="n">
        <f aca="false">IF($E46&lt;=$D$10,$F46*($G$10-$D$10)*$J$10,$G46*$D$10*$J$10)</f>
        <v>960</v>
      </c>
      <c r="K46" s="64" t="n">
        <f aca="false">IF($E46&lt;=$F$10,$F46*($G$10-$F$10)*$K$10,$G46*$F$10*$K$10)</f>
        <v>2285.71428571428</v>
      </c>
      <c r="L46" s="63" t="n">
        <f aca="false">SUM($I46,$J46,$K46)</f>
        <v>46246.4002857143</v>
      </c>
      <c r="M46" s="65" t="n">
        <f aca="false">$E45+$G$10/70</f>
        <v>4.8</v>
      </c>
      <c r="N46" s="23"/>
      <c r="O46" s="45"/>
    </row>
    <row r="47" customFormat="false" ht="15" hidden="false" customHeight="false" outlineLevel="0" collapsed="false">
      <c r="B47" s="15"/>
      <c r="C47" s="47"/>
      <c r="D47" s="49"/>
      <c r="E47" s="62" t="n">
        <f aca="false">$E46+$G$10/70</f>
        <v>4.95</v>
      </c>
      <c r="F47" s="63" t="n">
        <f aca="false">$E47/$G$10</f>
        <v>0.471428571428572</v>
      </c>
      <c r="G47" s="63" t="n">
        <f aca="false">($G$10-$E47)/$G$10</f>
        <v>0.528571428571429</v>
      </c>
      <c r="H47" s="60"/>
      <c r="I47" s="63" t="n">
        <f aca="false">($F47*$G47*$I$10*$G$10^2)/2</f>
        <v>43177.49803125</v>
      </c>
      <c r="J47" s="64" t="n">
        <f aca="false">IF($E47&lt;=$D$10,$F47*($G$10-$D$10)*$J$10,$G47*$D$10*$J$10)</f>
        <v>990</v>
      </c>
      <c r="K47" s="64" t="n">
        <f aca="false">IF($E47&lt;=$F$10,$F47*($G$10-$F$10)*$K$10,$G47*$F$10*$K$10)</f>
        <v>2357.14285714285</v>
      </c>
      <c r="L47" s="63" t="n">
        <f aca="false">SUM($I47,$J47,$K47)</f>
        <v>46524.6408883928</v>
      </c>
      <c r="M47" s="65" t="n">
        <f aca="false">$E46+$G$10/70</f>
        <v>4.95</v>
      </c>
      <c r="N47" s="23"/>
      <c r="O47" s="45"/>
    </row>
    <row r="48" customFormat="false" ht="15" hidden="false" customHeight="false" outlineLevel="0" collapsed="false">
      <c r="B48" s="15"/>
      <c r="C48" s="47"/>
      <c r="D48" s="49"/>
      <c r="E48" s="62" t="n">
        <f aca="false">$E47+$G$10/70</f>
        <v>5.1</v>
      </c>
      <c r="F48" s="63" t="n">
        <f aca="false">$E48/$G$10</f>
        <v>0.485714285714286</v>
      </c>
      <c r="G48" s="63" t="n">
        <f aca="false">($G$10-$E48)/$G$10</f>
        <v>0.514285714285714</v>
      </c>
      <c r="H48" s="60"/>
      <c r="I48" s="63" t="n">
        <f aca="false">($F48*$G48*$I$10*$G$10^2)/2</f>
        <v>43283.58525</v>
      </c>
      <c r="J48" s="64" t="n">
        <f aca="false">IF($E48&lt;=$D$10,$F48*($G$10-$D$10)*$J$10,$G48*$D$10*$J$10)</f>
        <v>1020</v>
      </c>
      <c r="K48" s="64" t="n">
        <f aca="false">IF($E48&lt;=$F$10,$F48*($G$10-$F$10)*$K$10,$G48*$F$10*$K$10)</f>
        <v>2428.57142857142</v>
      </c>
      <c r="L48" s="63" t="n">
        <f aca="false">SUM($I48,$J48,$K48)</f>
        <v>46732.1566785714</v>
      </c>
      <c r="M48" s="65" t="n">
        <f aca="false">$E47+$G$10/70</f>
        <v>5.1</v>
      </c>
      <c r="N48" s="23"/>
      <c r="O48" s="45"/>
    </row>
    <row r="49" customFormat="false" ht="15" hidden="false" customHeight="false" outlineLevel="0" collapsed="false">
      <c r="B49" s="15"/>
      <c r="C49" s="47"/>
      <c r="D49" s="49"/>
      <c r="E49" s="62" t="n">
        <f aca="false">$E48+$G$10/70</f>
        <v>5.25</v>
      </c>
      <c r="F49" s="63" t="n">
        <f aca="false">$E49/$G$10</f>
        <v>0.5</v>
      </c>
      <c r="G49" s="63" t="n">
        <f aca="false">($G$10-$E49)/$G$10</f>
        <v>0.5</v>
      </c>
      <c r="H49" s="60"/>
      <c r="I49" s="63" t="n">
        <f aca="false">($F49*$G49*$I$10*$G$10^2)/2</f>
        <v>43318.94765625</v>
      </c>
      <c r="J49" s="64" t="n">
        <f aca="false">IF($E49&lt;=$D$10,$F49*($G$10-$D$10)*$J$10,$G49*$D$10*$J$10)</f>
        <v>1050</v>
      </c>
      <c r="K49" s="64" t="n">
        <f aca="false">IF($E49&lt;=$F$10,$F49*($G$10-$F$10)*$K$10,$G49*$F$10*$K$10)</f>
        <v>2499.99999999999</v>
      </c>
      <c r="L49" s="63" t="n">
        <f aca="false">SUM($I49,$J49,$K49)</f>
        <v>46868.94765625</v>
      </c>
      <c r="M49" s="65" t="n">
        <f aca="false">$E48+$G$10/70</f>
        <v>5.25</v>
      </c>
      <c r="N49" s="23"/>
      <c r="O49" s="45"/>
    </row>
    <row r="50" customFormat="false" ht="15" hidden="false" customHeight="false" outlineLevel="0" collapsed="false">
      <c r="B50" s="15"/>
      <c r="C50" s="47"/>
      <c r="D50" s="49"/>
      <c r="E50" s="62" t="n">
        <f aca="false">$E49+$G$10/70</f>
        <v>5.4</v>
      </c>
      <c r="F50" s="63" t="n">
        <f aca="false">$E50/$G$10</f>
        <v>0.514285714285714</v>
      </c>
      <c r="G50" s="63" t="n">
        <f aca="false">($G$10-$E50)/$G$10</f>
        <v>0.485714285714286</v>
      </c>
      <c r="H50" s="60"/>
      <c r="I50" s="63" t="n">
        <f aca="false">($F50*$G50*$I$10*$G$10^2)/2</f>
        <v>43283.58525</v>
      </c>
      <c r="J50" s="64" t="n">
        <f aca="false">IF($E50&lt;=$D$10,$F50*($G$10-$D$10)*$J$10,$G50*$D$10*$J$10)</f>
        <v>1080</v>
      </c>
      <c r="K50" s="64" t="n">
        <f aca="false">IF($E50&lt;=$F$10,$F50*($G$10-$F$10)*$K$10,$G50*$F$10*$K$10)</f>
        <v>2571.42857142856</v>
      </c>
      <c r="L50" s="63" t="n">
        <f aca="false">SUM($I50,$J50,$K50)</f>
        <v>46935.0138214286</v>
      </c>
      <c r="M50" s="65" t="n">
        <f aca="false">$E49+$G$10/70</f>
        <v>5.4</v>
      </c>
      <c r="N50" s="23"/>
      <c r="O50" s="45"/>
    </row>
    <row r="51" customFormat="false" ht="15" hidden="false" customHeight="false" outlineLevel="0" collapsed="false">
      <c r="B51" s="15"/>
      <c r="C51" s="47"/>
      <c r="D51" s="49"/>
      <c r="E51" s="62" t="n">
        <f aca="false">$E50+$G$10/70</f>
        <v>5.55</v>
      </c>
      <c r="F51" s="63" t="n">
        <f aca="false">$E51/$G$10</f>
        <v>0.528571428571429</v>
      </c>
      <c r="G51" s="63" t="n">
        <f aca="false">($G$10-$E51)/$G$10</f>
        <v>0.471428571428571</v>
      </c>
      <c r="H51" s="60"/>
      <c r="I51" s="63" t="n">
        <f aca="false">($F51*$G51*$I$10*$G$10^2)/2</f>
        <v>43177.49803125</v>
      </c>
      <c r="J51" s="64" t="n">
        <f aca="false">IF($E51&lt;=$D$10,$F51*($G$10-$D$10)*$J$10,$G51*$D$10*$J$10)</f>
        <v>1110</v>
      </c>
      <c r="K51" s="64" t="n">
        <f aca="false">IF($E51&lt;=$F$10,$F51*($G$10-$F$10)*$K$10,$G51*$F$10*$K$10)</f>
        <v>2642.85714285713</v>
      </c>
      <c r="L51" s="63" t="n">
        <f aca="false">SUM($I51,$J51,$K51)</f>
        <v>46930.3551741071</v>
      </c>
      <c r="M51" s="65" t="n">
        <f aca="false">$E50+$G$10/70</f>
        <v>5.55</v>
      </c>
      <c r="N51" s="23"/>
      <c r="O51" s="45"/>
    </row>
    <row r="52" customFormat="false" ht="15" hidden="false" customHeight="false" outlineLevel="0" collapsed="false">
      <c r="B52" s="15"/>
      <c r="C52" s="47"/>
      <c r="D52" s="49"/>
      <c r="E52" s="62" t="n">
        <f aca="false">$E51+$G$10/70</f>
        <v>5.7</v>
      </c>
      <c r="F52" s="63" t="n">
        <f aca="false">$E52/$G$10</f>
        <v>0.542857142857143</v>
      </c>
      <c r="G52" s="63" t="n">
        <f aca="false">($G$10-$E52)/$G$10</f>
        <v>0.457142857142857</v>
      </c>
      <c r="H52" s="60"/>
      <c r="I52" s="63" t="n">
        <f aca="false">($F52*$G52*$I$10*$G$10^2)/2</f>
        <v>43000.686</v>
      </c>
      <c r="J52" s="64" t="n">
        <f aca="false">IF($E52&lt;=$D$10,$F52*($G$10-$D$10)*$J$10,$G52*$D$10*$J$10)</f>
        <v>1140</v>
      </c>
      <c r="K52" s="64" t="n">
        <f aca="false">IF($E52&lt;=$F$10,$F52*($G$10-$F$10)*$K$10,$G52*$F$10*$K$10)</f>
        <v>2714.28571428571</v>
      </c>
      <c r="L52" s="63" t="n">
        <f aca="false">SUM($I52,$J52,$K52)</f>
        <v>46854.9717142857</v>
      </c>
      <c r="M52" s="65" t="n">
        <f aca="false">$E51+$G$10/70</f>
        <v>5.7</v>
      </c>
      <c r="N52" s="23"/>
      <c r="O52" s="45"/>
    </row>
    <row r="53" customFormat="false" ht="15" hidden="false" customHeight="false" outlineLevel="0" collapsed="false">
      <c r="B53" s="15"/>
      <c r="C53" s="47"/>
      <c r="D53" s="49"/>
      <c r="E53" s="62" t="n">
        <f aca="false">$E52+$G$10/70</f>
        <v>5.85</v>
      </c>
      <c r="F53" s="63" t="n">
        <f aca="false">$E53/$G$10</f>
        <v>0.557142857142858</v>
      </c>
      <c r="G53" s="63" t="n">
        <f aca="false">($G$10-$E53)/$G$10</f>
        <v>0.442857142857143</v>
      </c>
      <c r="H53" s="60"/>
      <c r="I53" s="63" t="n">
        <f aca="false">($F53*$G53*$I$10*$G$10^2)/2</f>
        <v>42753.14915625</v>
      </c>
      <c r="J53" s="64" t="n">
        <f aca="false">IF($E53&lt;=$D$10,$F53*($G$10-$D$10)*$J$10,$G53*$D$10*$J$10)</f>
        <v>1170</v>
      </c>
      <c r="K53" s="64" t="n">
        <f aca="false">IF($E53&lt;=$F$10,$F53*($G$10-$F$10)*$K$10,$G53*$F$10*$K$10)</f>
        <v>2785.71428571428</v>
      </c>
      <c r="L53" s="63" t="n">
        <f aca="false">SUM($I53,$J53,$K53)</f>
        <v>46708.8634419643</v>
      </c>
      <c r="M53" s="65" t="n">
        <f aca="false">$E52+$G$10/70</f>
        <v>5.85</v>
      </c>
      <c r="N53" s="23"/>
      <c r="O53" s="45"/>
    </row>
    <row r="54" customFormat="false" ht="15" hidden="false" customHeight="false" outlineLevel="0" collapsed="false">
      <c r="B54" s="15"/>
      <c r="C54" s="47"/>
      <c r="D54" s="49"/>
      <c r="E54" s="62" t="n">
        <f aca="false">$E53+$G$10/70</f>
        <v>6</v>
      </c>
      <c r="F54" s="63" t="n">
        <f aca="false">$E54/$G$10</f>
        <v>0.571428571428572</v>
      </c>
      <c r="G54" s="63" t="n">
        <f aca="false">($G$10-$E54)/$G$10</f>
        <v>0.428571428571428</v>
      </c>
      <c r="H54" s="60"/>
      <c r="I54" s="63" t="n">
        <f aca="false">($F54*$G54*$I$10*$G$10^2)/2</f>
        <v>42434.8875</v>
      </c>
      <c r="J54" s="64" t="n">
        <f aca="false">IF($E54&lt;=$D$10,$F54*($G$10-$D$10)*$J$10,$G54*$D$10*$J$10)</f>
        <v>1200</v>
      </c>
      <c r="K54" s="64" t="n">
        <f aca="false">IF($E54&lt;=$F$10,$F54*($G$10-$F$10)*$K$10,$G54*$F$10*$K$10)</f>
        <v>2857.14285714285</v>
      </c>
      <c r="L54" s="63" t="n">
        <f aca="false">SUM($I54,$J54,$K54)</f>
        <v>46492.0303571428</v>
      </c>
      <c r="M54" s="65" t="n">
        <f aca="false">$E53+$G$10/70</f>
        <v>6</v>
      </c>
      <c r="N54" s="23"/>
      <c r="O54" s="45"/>
    </row>
    <row r="55" customFormat="false" ht="15" hidden="false" customHeight="false" outlineLevel="0" collapsed="false">
      <c r="B55" s="15"/>
      <c r="C55" s="47"/>
      <c r="D55" s="49"/>
      <c r="E55" s="62" t="n">
        <f aca="false">$E54+$G$10/70</f>
        <v>6.15</v>
      </c>
      <c r="F55" s="63" t="n">
        <f aca="false">$E55/$G$10</f>
        <v>0.585714285714286</v>
      </c>
      <c r="G55" s="63" t="n">
        <f aca="false">($G$10-$E55)/$G$10</f>
        <v>0.414285714285714</v>
      </c>
      <c r="H55" s="60"/>
      <c r="I55" s="63" t="n">
        <f aca="false">($F55*$G55*$I$10*$G$10^2)/2</f>
        <v>42045.90103125</v>
      </c>
      <c r="J55" s="64" t="n">
        <f aca="false">IF($E55&lt;=$D$10,$F55*($G$10-$D$10)*$J$10,$G55*$D$10*$J$10)</f>
        <v>1230</v>
      </c>
      <c r="K55" s="64" t="n">
        <f aca="false">IF($E55&lt;=$F$10,$F55*($G$10-$F$10)*$K$10,$G55*$F$10*$K$10)</f>
        <v>2928.57142857142</v>
      </c>
      <c r="L55" s="63" t="n">
        <f aca="false">SUM($I55,$J55,$K55)</f>
        <v>46204.4724598214</v>
      </c>
      <c r="M55" s="65" t="n">
        <f aca="false">$E54+$G$10/70</f>
        <v>6.15</v>
      </c>
      <c r="N55" s="23"/>
      <c r="O55" s="45"/>
    </row>
    <row r="56" customFormat="false" ht="15" hidden="false" customHeight="false" outlineLevel="0" collapsed="false">
      <c r="B56" s="15"/>
      <c r="C56" s="47"/>
      <c r="D56" s="49"/>
      <c r="E56" s="62" t="n">
        <f aca="false">$E55+$G$10/70</f>
        <v>6.3</v>
      </c>
      <c r="F56" s="63" t="n">
        <f aca="false">$E56/$G$10</f>
        <v>0.6</v>
      </c>
      <c r="G56" s="63" t="n">
        <f aca="false">($G$10-$E56)/$G$10</f>
        <v>0.4</v>
      </c>
      <c r="H56" s="60"/>
      <c r="I56" s="63" t="n">
        <f aca="false">($F56*$G56*$I$10*$G$10^2)/2</f>
        <v>41586.18975</v>
      </c>
      <c r="J56" s="64" t="n">
        <f aca="false">IF($E56&lt;=$D$10,$F56*($G$10-$D$10)*$J$10,$G56*$D$10*$J$10)</f>
        <v>1260</v>
      </c>
      <c r="K56" s="64" t="n">
        <f aca="false">IF($E56&lt;=$F$10,$F56*($G$10-$F$10)*$K$10,$G56*$F$10*$K$10)</f>
        <v>2999.99999999999</v>
      </c>
      <c r="L56" s="63" t="n">
        <f aca="false">SUM($I56,$J56,$K56)</f>
        <v>45846.18975</v>
      </c>
      <c r="M56" s="65" t="n">
        <f aca="false">$E55+$G$10/70</f>
        <v>6.3</v>
      </c>
      <c r="N56" s="23"/>
      <c r="O56" s="45"/>
    </row>
    <row r="57" customFormat="false" ht="15" hidden="false" customHeight="false" outlineLevel="0" collapsed="false">
      <c r="B57" s="15"/>
      <c r="C57" s="47"/>
      <c r="D57" s="49"/>
      <c r="E57" s="62" t="n">
        <f aca="false">$E56+$G$10/70</f>
        <v>6.45</v>
      </c>
      <c r="F57" s="63" t="n">
        <f aca="false">$E57/$G$10</f>
        <v>0.614285714285715</v>
      </c>
      <c r="G57" s="63" t="n">
        <f aca="false">($G$10-$E57)/$G$10</f>
        <v>0.385714285714285</v>
      </c>
      <c r="H57" s="60"/>
      <c r="I57" s="63" t="n">
        <f aca="false">($F57*$G57*$I$10*$G$10^2)/2</f>
        <v>41055.75365625</v>
      </c>
      <c r="J57" s="64" t="n">
        <f aca="false">IF($E57&lt;=$D$10,$F57*($G$10-$D$10)*$J$10,$G57*$D$10*$J$10)</f>
        <v>1290</v>
      </c>
      <c r="K57" s="64" t="n">
        <f aca="false">IF($E57&lt;=$F$10,$F57*($G$10-$F$10)*$K$10,$G57*$F$10*$K$10)</f>
        <v>3071.42857142856</v>
      </c>
      <c r="L57" s="63" t="n">
        <f aca="false">SUM($I57,$J57,$K57)</f>
        <v>45417.1822276785</v>
      </c>
      <c r="M57" s="65" t="n">
        <f aca="false">$E56+$G$10/70</f>
        <v>6.45</v>
      </c>
      <c r="N57" s="23"/>
      <c r="O57" s="45"/>
    </row>
    <row r="58" customFormat="false" ht="15" hidden="false" customHeight="false" outlineLevel="0" collapsed="false">
      <c r="B58" s="15"/>
      <c r="C58" s="47"/>
      <c r="D58" s="49"/>
      <c r="E58" s="62" t="n">
        <f aca="false">$E57+$G$10/70</f>
        <v>6.60000000000001</v>
      </c>
      <c r="F58" s="63" t="n">
        <f aca="false">$E58/$G$10</f>
        <v>0.628571428571429</v>
      </c>
      <c r="G58" s="63" t="n">
        <f aca="false">($G$10-$E58)/$G$10</f>
        <v>0.371428571428571</v>
      </c>
      <c r="H58" s="60"/>
      <c r="I58" s="63" t="n">
        <f aca="false">($F58*$G58*$I$10*$G$10^2)/2</f>
        <v>40454.59275</v>
      </c>
      <c r="J58" s="64" t="n">
        <f aca="false">IF($E58&lt;=$D$10,$F58*($G$10-$D$10)*$J$10,$G58*$D$10*$J$10)</f>
        <v>1320</v>
      </c>
      <c r="K58" s="64" t="n">
        <f aca="false">IF($E58&lt;=$F$10,$F58*($G$10-$F$10)*$K$10,$G58*$F$10*$K$10)</f>
        <v>3142.85714285713</v>
      </c>
      <c r="L58" s="63" t="n">
        <f aca="false">SUM($I58,$J58,$K58)</f>
        <v>44917.4498928571</v>
      </c>
      <c r="M58" s="65" t="n">
        <f aca="false">$E57+$G$10/70</f>
        <v>6.60000000000001</v>
      </c>
      <c r="N58" s="23"/>
      <c r="O58" s="45"/>
    </row>
    <row r="59" customFormat="false" ht="15" hidden="false" customHeight="false" outlineLevel="0" collapsed="false">
      <c r="B59" s="15"/>
      <c r="C59" s="47"/>
      <c r="D59" s="49"/>
      <c r="E59" s="62" t="n">
        <f aca="false">$E58+$G$10/70</f>
        <v>6.75000000000001</v>
      </c>
      <c r="F59" s="63" t="n">
        <f aca="false">$E59/$G$10</f>
        <v>0.642857142857143</v>
      </c>
      <c r="G59" s="63" t="n">
        <f aca="false">($G$10-$E59)/$G$10</f>
        <v>0.357142857142857</v>
      </c>
      <c r="H59" s="60"/>
      <c r="I59" s="63" t="n">
        <f aca="false">($F59*$G59*$I$10*$G$10^2)/2</f>
        <v>39782.70703125</v>
      </c>
      <c r="J59" s="64" t="n">
        <f aca="false">IF($E59&lt;=$D$10,$F59*($G$10-$D$10)*$J$10,$G59*$D$10*$J$10)</f>
        <v>1350</v>
      </c>
      <c r="K59" s="64" t="n">
        <f aca="false">IF($E59&lt;=$F$10,$F59*($G$10-$F$10)*$K$10,$G59*$F$10*$K$10)</f>
        <v>3214.28571428571</v>
      </c>
      <c r="L59" s="63" t="n">
        <f aca="false">SUM($I59,$J59,$K59)</f>
        <v>44346.9927455357</v>
      </c>
      <c r="M59" s="65" t="n">
        <f aca="false">$E58+$G$10/70</f>
        <v>6.75000000000001</v>
      </c>
      <c r="N59" s="23"/>
      <c r="O59" s="45"/>
    </row>
    <row r="60" customFormat="false" ht="15" hidden="false" customHeight="false" outlineLevel="0" collapsed="false">
      <c r="B60" s="15"/>
      <c r="C60" s="47"/>
      <c r="D60" s="49"/>
      <c r="E60" s="62" t="n">
        <f aca="false">$E59+$G$10/70</f>
        <v>6.90000000000001</v>
      </c>
      <c r="F60" s="63" t="n">
        <f aca="false">$E60/$G$10</f>
        <v>0.657142857142858</v>
      </c>
      <c r="G60" s="63" t="n">
        <f aca="false">($G$10-$E60)/$G$10</f>
        <v>0.342857142857142</v>
      </c>
      <c r="H60" s="60"/>
      <c r="I60" s="63" t="n">
        <f aca="false">($F60*$G60*$I$10*$G$10^2)/2</f>
        <v>39040.0965</v>
      </c>
      <c r="J60" s="64" t="n">
        <f aca="false">IF($E60&lt;=$D$10,$F60*($G$10-$D$10)*$J$10,$G60*$D$10*$J$10)</f>
        <v>1380</v>
      </c>
      <c r="K60" s="64" t="n">
        <f aca="false">IF($E60&lt;=$F$10,$F60*($G$10-$F$10)*$K$10,$G60*$F$10*$K$10)</f>
        <v>3285.71428571428</v>
      </c>
      <c r="L60" s="63" t="n">
        <f aca="false">SUM($I60,$J60,$K60)</f>
        <v>43705.8107857142</v>
      </c>
      <c r="M60" s="65" t="n">
        <f aca="false">$E59+$G$10/70</f>
        <v>6.90000000000001</v>
      </c>
      <c r="N60" s="23"/>
      <c r="O60" s="45"/>
    </row>
    <row r="61" customFormat="false" ht="15" hidden="false" customHeight="false" outlineLevel="0" collapsed="false">
      <c r="B61" s="15"/>
      <c r="C61" s="47"/>
      <c r="D61" s="49"/>
      <c r="E61" s="62" t="n">
        <f aca="false">$E60+$G$10/70</f>
        <v>7.05000000000001</v>
      </c>
      <c r="F61" s="63" t="n">
        <f aca="false">$E61/$G$10</f>
        <v>0.671428571428572</v>
      </c>
      <c r="G61" s="63" t="n">
        <f aca="false">($G$10-$E61)/$G$10</f>
        <v>0.328571428571428</v>
      </c>
      <c r="H61" s="60"/>
      <c r="I61" s="63" t="n">
        <f aca="false">($F61*$G61*$I$10*$G$10^2)/2</f>
        <v>38226.76115625</v>
      </c>
      <c r="J61" s="64" t="n">
        <f aca="false">IF($E61&lt;=$D$10,$F61*($G$10-$D$10)*$J$10,$G61*$D$10*$J$10)</f>
        <v>1380</v>
      </c>
      <c r="K61" s="64" t="n">
        <f aca="false">IF($E61&lt;=$F$10,$F61*($G$10-$F$10)*$K$10,$G61*$F$10*$K$10)</f>
        <v>3357.14285714285</v>
      </c>
      <c r="L61" s="63" t="n">
        <f aca="false">SUM($I61,$J61,$K61)</f>
        <v>42963.9040133928</v>
      </c>
      <c r="M61" s="65" t="n">
        <f aca="false">$E60+$G$10/70</f>
        <v>7.05000000000001</v>
      </c>
      <c r="N61" s="23"/>
      <c r="O61" s="45"/>
    </row>
    <row r="62" customFormat="false" ht="15" hidden="false" customHeight="false" outlineLevel="0" collapsed="false">
      <c r="B62" s="15"/>
      <c r="C62" s="47"/>
      <c r="D62" s="49"/>
      <c r="E62" s="62" t="n">
        <f aca="false">$E61+$G$10/70</f>
        <v>7.20000000000001</v>
      </c>
      <c r="F62" s="63" t="n">
        <f aca="false">$E62/$G$10</f>
        <v>0.685714285714286</v>
      </c>
      <c r="G62" s="63" t="n">
        <f aca="false">($G$10-$E62)/$G$10</f>
        <v>0.314285714285714</v>
      </c>
      <c r="H62" s="60"/>
      <c r="I62" s="63" t="n">
        <f aca="false">($F62*$G62*$I$10*$G$10^2)/2</f>
        <v>37342.701</v>
      </c>
      <c r="J62" s="64" t="n">
        <f aca="false">IF($E62&lt;=$D$10,$F62*($G$10-$D$10)*$J$10,$G62*$D$10*$J$10)</f>
        <v>1320</v>
      </c>
      <c r="K62" s="64" t="n">
        <f aca="false">IF($E62&lt;=$F$10,$F62*($G$10-$F$10)*$K$10,$G62*$F$10*$K$10)</f>
        <v>3428.57142857142</v>
      </c>
      <c r="L62" s="63" t="n">
        <f aca="false">SUM($I62,$J62,$K62)</f>
        <v>42091.2724285714</v>
      </c>
      <c r="M62" s="65" t="n">
        <f aca="false">$E61+$G$10/70</f>
        <v>7.20000000000001</v>
      </c>
      <c r="N62" s="23"/>
      <c r="O62" s="45"/>
    </row>
    <row r="63" customFormat="false" ht="15" hidden="false" customHeight="false" outlineLevel="0" collapsed="false">
      <c r="B63" s="15"/>
      <c r="C63" s="47"/>
      <c r="D63" s="49"/>
      <c r="E63" s="62" t="n">
        <f aca="false">$E62+$G$10/70</f>
        <v>7.35000000000001</v>
      </c>
      <c r="F63" s="63" t="n">
        <f aca="false">$E63/$G$10</f>
        <v>0.700000000000001</v>
      </c>
      <c r="G63" s="63" t="n">
        <f aca="false">($G$10-$E63)/$G$10</f>
        <v>0.299999999999999</v>
      </c>
      <c r="H63" s="60"/>
      <c r="I63" s="63" t="n">
        <f aca="false">($F63*$G63*$I$10*$G$10^2)/2</f>
        <v>36387.91603125</v>
      </c>
      <c r="J63" s="64" t="n">
        <f aca="false">IF($E63&lt;=$D$10,$F63*($G$10-$D$10)*$J$10,$G63*$D$10*$J$10)</f>
        <v>1260</v>
      </c>
      <c r="K63" s="64" t="n">
        <f aca="false">IF($E63&lt;=$F$10,$F63*($G$10-$F$10)*$K$10,$G63*$F$10*$K$10)</f>
        <v>3499.99999999999</v>
      </c>
      <c r="L63" s="63" t="n">
        <f aca="false">SUM($I63,$J63,$K63)</f>
        <v>41147.9160312499</v>
      </c>
      <c r="M63" s="65" t="n">
        <f aca="false">$E62+$G$10/70</f>
        <v>7.35000000000001</v>
      </c>
      <c r="N63" s="23"/>
      <c r="O63" s="45"/>
    </row>
    <row r="64" customFormat="false" ht="15" hidden="false" customHeight="false" outlineLevel="0" collapsed="false">
      <c r="B64" s="15"/>
      <c r="C64" s="47"/>
      <c r="D64" s="49"/>
      <c r="E64" s="62" t="n">
        <f aca="false">$E63+$G$10/70</f>
        <v>7.50000000000001</v>
      </c>
      <c r="F64" s="63" t="n">
        <f aca="false">$E64/$G$10</f>
        <v>0.714285714285715</v>
      </c>
      <c r="G64" s="63" t="n">
        <f aca="false">($G$10-$E64)/$G$10</f>
        <v>0.285714285714285</v>
      </c>
      <c r="H64" s="60"/>
      <c r="I64" s="63" t="n">
        <f aca="false">($F64*$G64*$I$10*$G$10^2)/2</f>
        <v>35362.4062499999</v>
      </c>
      <c r="J64" s="64" t="n">
        <f aca="false">IF($E64&lt;=$D$10,$F64*($G$10-$D$10)*$J$10,$G64*$D$10*$J$10)</f>
        <v>1200</v>
      </c>
      <c r="K64" s="64" t="n">
        <f aca="false">IF($E64&lt;=$F$10,$F64*($G$10-$F$10)*$K$10,$G64*$F$10*$K$10)</f>
        <v>3571.42857142856</v>
      </c>
      <c r="L64" s="63" t="n">
        <f aca="false">SUM($I64,$J64,$K64)</f>
        <v>40133.8348214285</v>
      </c>
      <c r="M64" s="65" t="n">
        <f aca="false">$E63+$G$10/70</f>
        <v>7.50000000000001</v>
      </c>
      <c r="N64" s="23"/>
      <c r="O64" s="45"/>
    </row>
    <row r="65" customFormat="false" ht="15" hidden="false" customHeight="false" outlineLevel="0" collapsed="false">
      <c r="B65" s="15"/>
      <c r="C65" s="47"/>
      <c r="D65" s="49"/>
      <c r="E65" s="62" t="n">
        <f aca="false">$E64+$G$10/70</f>
        <v>7.65000000000001</v>
      </c>
      <c r="F65" s="63" t="n">
        <f aca="false">$E65/$G$10</f>
        <v>0.728571428571429</v>
      </c>
      <c r="G65" s="63" t="n">
        <f aca="false">($G$10-$E65)/$G$10</f>
        <v>0.271428571428571</v>
      </c>
      <c r="H65" s="60"/>
      <c r="I65" s="63" t="n">
        <f aca="false">($F65*$G65*$I$10*$G$10^2)/2</f>
        <v>34266.1716562499</v>
      </c>
      <c r="J65" s="64" t="n">
        <f aca="false">IF($E65&lt;=$D$10,$F65*($G$10-$D$10)*$J$10,$G65*$D$10*$J$10)</f>
        <v>1140</v>
      </c>
      <c r="K65" s="64" t="n">
        <f aca="false">IF($E65&lt;=$F$10,$F65*($G$10-$F$10)*$K$10,$G65*$F$10*$K$10)</f>
        <v>3642.85714285713</v>
      </c>
      <c r="L65" s="63" t="n">
        <f aca="false">SUM($I65,$J65,$K65)</f>
        <v>39049.0287991071</v>
      </c>
      <c r="M65" s="65" t="n">
        <f aca="false">$E64+$G$10/70</f>
        <v>7.65000000000001</v>
      </c>
      <c r="N65" s="23"/>
      <c r="O65" s="45"/>
    </row>
    <row r="66" customFormat="false" ht="15" hidden="false" customHeight="false" outlineLevel="0" collapsed="false">
      <c r="B66" s="15"/>
      <c r="C66" s="47"/>
      <c r="D66" s="49"/>
      <c r="E66" s="62" t="n">
        <f aca="false">$E65+$G$10/70</f>
        <v>7.80000000000001</v>
      </c>
      <c r="F66" s="63" t="n">
        <f aca="false">$E66/$G$10</f>
        <v>0.742857142857144</v>
      </c>
      <c r="G66" s="63" t="n">
        <f aca="false">($G$10-$E66)/$G$10</f>
        <v>0.257142857142856</v>
      </c>
      <c r="H66" s="60"/>
      <c r="I66" s="63" t="n">
        <f aca="false">($F66*$G66*$I$10*$G$10^2)/2</f>
        <v>33099.2122499999</v>
      </c>
      <c r="J66" s="64" t="n">
        <f aca="false">IF($E66&lt;=$D$10,$F66*($G$10-$D$10)*$J$10,$G66*$D$10*$J$10)</f>
        <v>1080</v>
      </c>
      <c r="K66" s="64" t="n">
        <f aca="false">IF($E66&lt;=$F$10,$F66*($G$10-$F$10)*$K$10,$G66*$F$10*$K$10)</f>
        <v>3714.2857142857</v>
      </c>
      <c r="L66" s="63" t="n">
        <f aca="false">SUM($I66,$J66,$K66)</f>
        <v>37893.4979642856</v>
      </c>
      <c r="M66" s="65" t="n">
        <f aca="false">$E65+$G$10/70</f>
        <v>7.80000000000001</v>
      </c>
      <c r="N66" s="23"/>
      <c r="O66" s="45"/>
    </row>
    <row r="67" customFormat="false" ht="15" hidden="false" customHeight="false" outlineLevel="0" collapsed="false">
      <c r="B67" s="15"/>
      <c r="C67" s="47"/>
      <c r="D67" s="49"/>
      <c r="E67" s="62" t="n">
        <f aca="false">$E66+$G$10/70</f>
        <v>7.95000000000001</v>
      </c>
      <c r="F67" s="63" t="n">
        <f aca="false">$E67/$G$10</f>
        <v>0.757142857142858</v>
      </c>
      <c r="G67" s="63" t="n">
        <f aca="false">($G$10-$E67)/$G$10</f>
        <v>0.242857142857142</v>
      </c>
      <c r="H67" s="60"/>
      <c r="I67" s="63" t="n">
        <f aca="false">($F67*$G67*$I$10*$G$10^2)/2</f>
        <v>31861.5280312499</v>
      </c>
      <c r="J67" s="64" t="n">
        <f aca="false">IF($E67&lt;=$D$10,$F67*($G$10-$D$10)*$J$10,$G67*$D$10*$J$10)</f>
        <v>1020</v>
      </c>
      <c r="K67" s="64" t="n">
        <f aca="false">IF($E67&lt;=$F$10,$F67*($G$10-$F$10)*$K$10,$G67*$F$10*$K$10)</f>
        <v>3785.71428571428</v>
      </c>
      <c r="L67" s="63" t="n">
        <f aca="false">SUM($I67,$J67,$K67)</f>
        <v>36667.2423169642</v>
      </c>
      <c r="M67" s="65" t="n">
        <f aca="false">$E66+$G$10/70</f>
        <v>7.95000000000001</v>
      </c>
      <c r="N67" s="23"/>
      <c r="O67" s="45"/>
    </row>
    <row r="68" customFormat="false" ht="15" hidden="false" customHeight="false" outlineLevel="0" collapsed="false">
      <c r="B68" s="15"/>
      <c r="C68" s="47"/>
      <c r="D68" s="49"/>
      <c r="E68" s="62" t="n">
        <f aca="false">$E67+$G$10/70</f>
        <v>8.10000000000001</v>
      </c>
      <c r="F68" s="63" t="n">
        <f aca="false">$E68/$G$10</f>
        <v>0.771428571428572</v>
      </c>
      <c r="G68" s="63" t="n">
        <f aca="false">($G$10-$E68)/$G$10</f>
        <v>0.228571428571428</v>
      </c>
      <c r="H68" s="60"/>
      <c r="I68" s="63" t="n">
        <f aca="false">($F68*$G68*$I$10*$G$10^2)/2</f>
        <v>30553.1189999999</v>
      </c>
      <c r="J68" s="64" t="n">
        <f aca="false">IF($E68&lt;=$D$10,$F68*($G$10-$D$10)*$J$10,$G68*$D$10*$J$10)</f>
        <v>959.999999999997</v>
      </c>
      <c r="K68" s="64" t="n">
        <f aca="false">IF($E68&lt;=$F$10,$F68*($G$10-$F$10)*$K$10,$G68*$F$10*$K$10)</f>
        <v>3857.14285714285</v>
      </c>
      <c r="L68" s="63" t="n">
        <f aca="false">SUM($I68,$J68,$K68)</f>
        <v>35370.2618571428</v>
      </c>
      <c r="M68" s="65" t="n">
        <f aca="false">$E67+$G$10/70</f>
        <v>8.10000000000001</v>
      </c>
      <c r="N68" s="23"/>
      <c r="O68" s="45"/>
    </row>
    <row r="69" customFormat="false" ht="15" hidden="false" customHeight="false" outlineLevel="0" collapsed="false">
      <c r="B69" s="15"/>
      <c r="C69" s="47"/>
      <c r="D69" s="49"/>
      <c r="E69" s="62" t="n">
        <f aca="false">$E68+$G$10/70</f>
        <v>8.25000000000001</v>
      </c>
      <c r="F69" s="63" t="n">
        <f aca="false">$E69/$G$10</f>
        <v>0.785714285714287</v>
      </c>
      <c r="G69" s="63" t="n">
        <f aca="false">($G$10-$E69)/$G$10</f>
        <v>0.214285714285713</v>
      </c>
      <c r="H69" s="60"/>
      <c r="I69" s="63" t="n">
        <f aca="false">($F69*$G69*$I$10*$G$10^2)/2</f>
        <v>29173.9851562499</v>
      </c>
      <c r="J69" s="64" t="n">
        <f aca="false">IF($E69&lt;=$D$10,$F69*($G$10-$D$10)*$J$10,$G69*$D$10*$J$10)</f>
        <v>899.999999999996</v>
      </c>
      <c r="K69" s="64" t="n">
        <f aca="false">IF($E69&lt;=$F$10,$F69*($G$10-$F$10)*$K$10,$G69*$F$10*$K$10)</f>
        <v>3928.57142857142</v>
      </c>
      <c r="L69" s="63" t="n">
        <f aca="false">SUM($I69,$J69,$K69)</f>
        <v>34002.5565848213</v>
      </c>
      <c r="M69" s="65" t="n">
        <f aca="false">$E68+$G$10/70</f>
        <v>8.25000000000001</v>
      </c>
      <c r="N69" s="23"/>
      <c r="O69" s="45"/>
    </row>
    <row r="70" customFormat="false" ht="15" hidden="false" customHeight="false" outlineLevel="0" collapsed="false">
      <c r="B70" s="15"/>
      <c r="C70" s="47"/>
      <c r="D70" s="49"/>
      <c r="E70" s="62" t="n">
        <f aca="false">$E69+$G$10/70</f>
        <v>8.40000000000001</v>
      </c>
      <c r="F70" s="63" t="n">
        <f aca="false">$E70/$G$10</f>
        <v>0.800000000000001</v>
      </c>
      <c r="G70" s="63" t="n">
        <f aca="false">($G$10-$E70)/$G$10</f>
        <v>0.199999999999999</v>
      </c>
      <c r="H70" s="60"/>
      <c r="I70" s="63" t="n">
        <f aca="false">($F70*$G70*$I$10*$G$10^2)/2</f>
        <v>27724.1264999999</v>
      </c>
      <c r="J70" s="64" t="n">
        <f aca="false">IF($E70&lt;=$D$10,$F70*($G$10-$D$10)*$J$10,$G70*$D$10*$J$10)</f>
        <v>839.999999999996</v>
      </c>
      <c r="K70" s="64" t="n">
        <f aca="false">IF($E70&lt;=$F$10,$F70*($G$10-$F$10)*$K$10,$G70*$F$10*$K$10)</f>
        <v>3999.99999999999</v>
      </c>
      <c r="L70" s="63" t="n">
        <f aca="false">SUM($I70,$J70,$K70)</f>
        <v>32564.1264999999</v>
      </c>
      <c r="M70" s="65" t="n">
        <f aca="false">$E69+$G$10/70</f>
        <v>8.40000000000001</v>
      </c>
      <c r="N70" s="23"/>
      <c r="O70" s="45"/>
    </row>
    <row r="71" customFormat="false" ht="15" hidden="false" customHeight="false" outlineLevel="0" collapsed="false">
      <c r="B71" s="15"/>
      <c r="C71" s="47"/>
      <c r="D71" s="49"/>
      <c r="E71" s="62" t="n">
        <f aca="false">$E70+$G$10/70</f>
        <v>8.55000000000001</v>
      </c>
      <c r="F71" s="63" t="n">
        <f aca="false">$E71/$G$10</f>
        <v>0.814285714285715</v>
      </c>
      <c r="G71" s="63" t="n">
        <f aca="false">($G$10-$E71)/$G$10</f>
        <v>0.185714285714285</v>
      </c>
      <c r="H71" s="60"/>
      <c r="I71" s="63" t="n">
        <f aca="false">($F71*$G71*$I$10*$G$10^2)/2</f>
        <v>26203.5430312499</v>
      </c>
      <c r="J71" s="64" t="n">
        <f aca="false">IF($E71&lt;=$D$10,$F71*($G$10-$D$10)*$J$10,$G71*$D$10*$J$10)</f>
        <v>779.999999999996</v>
      </c>
      <c r="K71" s="64" t="n">
        <f aca="false">IF($E71&lt;=$F$10,$F71*($G$10-$F$10)*$K$10,$G71*$F$10*$K$10)</f>
        <v>4071.42857142856</v>
      </c>
      <c r="L71" s="63" t="n">
        <f aca="false">SUM($I71,$J71,$K71)</f>
        <v>31054.9716026785</v>
      </c>
      <c r="M71" s="65" t="n">
        <f aca="false">$E70+$G$10/70</f>
        <v>8.55000000000001</v>
      </c>
      <c r="N71" s="23"/>
      <c r="O71" s="45"/>
    </row>
    <row r="72" customFormat="false" ht="15" hidden="false" customHeight="false" outlineLevel="0" collapsed="false">
      <c r="B72" s="15"/>
      <c r="C72" s="47"/>
      <c r="D72" s="49"/>
      <c r="E72" s="62" t="n">
        <f aca="false">$E71+$G$10/70</f>
        <v>8.70000000000001</v>
      </c>
      <c r="F72" s="63" t="n">
        <f aca="false">$E72/$G$10</f>
        <v>0.82857142857143</v>
      </c>
      <c r="G72" s="63" t="n">
        <f aca="false">($G$10-$E72)/$G$10</f>
        <v>0.17142857142857</v>
      </c>
      <c r="H72" s="60"/>
      <c r="I72" s="63" t="n">
        <f aca="false">($F72*$G72*$I$10*$G$10^2)/2</f>
        <v>24612.2347499999</v>
      </c>
      <c r="J72" s="64" t="n">
        <f aca="false">IF($E72&lt;=$D$10,$F72*($G$10-$D$10)*$J$10,$G72*$D$10*$J$10)</f>
        <v>719.999999999996</v>
      </c>
      <c r="K72" s="64" t="n">
        <f aca="false">IF($E72&lt;=$F$10,$F72*($G$10-$F$10)*$K$10,$G72*$F$10*$K$10)</f>
        <v>4142.85714285713</v>
      </c>
      <c r="L72" s="63" t="n">
        <f aca="false">SUM($I72,$J72,$K72)</f>
        <v>29475.091892857</v>
      </c>
      <c r="M72" s="65" t="n">
        <f aca="false">$E71+$G$10/70</f>
        <v>8.70000000000001</v>
      </c>
      <c r="N72" s="23"/>
      <c r="O72" s="45"/>
    </row>
    <row r="73" customFormat="false" ht="15" hidden="false" customHeight="false" outlineLevel="0" collapsed="false">
      <c r="B73" s="15"/>
      <c r="C73" s="47"/>
      <c r="D73" s="49"/>
      <c r="E73" s="62" t="n">
        <f aca="false">$E72+$G$10/70</f>
        <v>8.85000000000001</v>
      </c>
      <c r="F73" s="63" t="n">
        <f aca="false">$E73/$G$10</f>
        <v>0.842857142857144</v>
      </c>
      <c r="G73" s="63" t="n">
        <f aca="false">($G$10-$E73)/$G$10</f>
        <v>0.157142857142856</v>
      </c>
      <c r="H73" s="60"/>
      <c r="I73" s="63" t="n">
        <f aca="false">($F73*$G73*$I$10*$G$10^2)/2</f>
        <v>22950.2016562499</v>
      </c>
      <c r="J73" s="64" t="n">
        <f aca="false">IF($E73&lt;=$D$10,$F73*($G$10-$D$10)*$J$10,$G73*$D$10*$J$10)</f>
        <v>659.999999999996</v>
      </c>
      <c r="K73" s="64" t="n">
        <f aca="false">IF($E73&lt;=$F$10,$F73*($G$10-$F$10)*$K$10,$G73*$F$10*$K$10)</f>
        <v>4214.2857142857</v>
      </c>
      <c r="L73" s="63" t="n">
        <f aca="false">SUM($I73,$J73,$K73)</f>
        <v>27824.4873705356</v>
      </c>
      <c r="M73" s="65" t="n">
        <f aca="false">$E72+$G$10/70</f>
        <v>8.85000000000001</v>
      </c>
      <c r="N73" s="23"/>
      <c r="O73" s="45"/>
    </row>
    <row r="74" customFormat="false" ht="15" hidden="false" customHeight="false" outlineLevel="0" collapsed="false">
      <c r="B74" s="15"/>
      <c r="C74" s="47"/>
      <c r="D74" s="49"/>
      <c r="E74" s="62" t="n">
        <f aca="false">$E73+$G$10/70</f>
        <v>9.00000000000001</v>
      </c>
      <c r="F74" s="63" t="n">
        <f aca="false">$E74/$G$10</f>
        <v>0.857142857142858</v>
      </c>
      <c r="G74" s="63" t="n">
        <f aca="false">($G$10-$E74)/$G$10</f>
        <v>0.142857142857142</v>
      </c>
      <c r="H74" s="60"/>
      <c r="I74" s="63" t="n">
        <f aca="false">($F74*$G74*$I$10*$G$10^2)/2</f>
        <v>21217.4437499999</v>
      </c>
      <c r="J74" s="64" t="n">
        <f aca="false">IF($E74&lt;=$D$10,$F74*($G$10-$D$10)*$J$10,$G74*$D$10*$J$10)</f>
        <v>599.999999999996</v>
      </c>
      <c r="K74" s="64" t="n">
        <f aca="false">IF($E74&lt;=$F$10,$F74*($G$10-$F$10)*$K$10,$G74*$F$10*$K$10)</f>
        <v>4285.71428571428</v>
      </c>
      <c r="L74" s="63" t="n">
        <f aca="false">SUM($I74,$J74,$K74)</f>
        <v>26103.1580357142</v>
      </c>
      <c r="M74" s="65" t="n">
        <f aca="false">$E73+$G$10/70</f>
        <v>9.00000000000001</v>
      </c>
      <c r="N74" s="23"/>
      <c r="O74" s="45"/>
    </row>
    <row r="75" customFormat="false" ht="15" hidden="false" customHeight="false" outlineLevel="0" collapsed="false">
      <c r="B75" s="15"/>
      <c r="C75" s="47"/>
      <c r="D75" s="49"/>
      <c r="E75" s="62" t="n">
        <f aca="false">$E74+$G$10/70</f>
        <v>9.15000000000001</v>
      </c>
      <c r="F75" s="63" t="n">
        <f aca="false">$E75/$G$10</f>
        <v>0.871428571428572</v>
      </c>
      <c r="G75" s="63" t="n">
        <f aca="false">($G$10-$E75)/$G$10</f>
        <v>0.128571428571428</v>
      </c>
      <c r="H75" s="60"/>
      <c r="I75" s="63" t="n">
        <f aca="false">($F75*$G75*$I$10*$G$10^2)/2</f>
        <v>19413.9610312499</v>
      </c>
      <c r="J75" s="64" t="n">
        <f aca="false">IF($E75&lt;=$D$10,$F75*($G$10-$D$10)*$J$10,$G75*$D$10*$J$10)</f>
        <v>539.999999999996</v>
      </c>
      <c r="K75" s="64" t="n">
        <f aca="false">IF($E75&lt;=$F$10,$F75*($G$10-$F$10)*$K$10,$G75*$F$10*$K$10)</f>
        <v>4357.14285714285</v>
      </c>
      <c r="L75" s="63" t="n">
        <f aca="false">SUM($I75,$J75,$K75)</f>
        <v>24311.1038883927</v>
      </c>
      <c r="M75" s="65" t="n">
        <f aca="false">$E74+$G$10/70</f>
        <v>9.15000000000001</v>
      </c>
      <c r="N75" s="23"/>
      <c r="O75" s="45"/>
    </row>
    <row r="76" customFormat="false" ht="15" hidden="false" customHeight="false" outlineLevel="0" collapsed="false">
      <c r="B76" s="15"/>
      <c r="C76" s="47"/>
      <c r="D76" s="49"/>
      <c r="E76" s="62" t="n">
        <f aca="false">$E75+$G$10/70</f>
        <v>9.30000000000001</v>
      </c>
      <c r="F76" s="63" t="n">
        <f aca="false">$E76/$G$10</f>
        <v>0.885714285714287</v>
      </c>
      <c r="G76" s="63" t="n">
        <f aca="false">($G$10-$E76)/$G$10</f>
        <v>0.114285714285713</v>
      </c>
      <c r="H76" s="60"/>
      <c r="I76" s="63" t="n">
        <f aca="false">($F76*$G76*$I$10*$G$10^2)/2</f>
        <v>17539.7534999999</v>
      </c>
      <c r="J76" s="64" t="n">
        <f aca="false">IF($E76&lt;=$D$10,$F76*($G$10-$D$10)*$J$10,$G76*$D$10*$J$10)</f>
        <v>479.999999999995</v>
      </c>
      <c r="K76" s="64" t="n">
        <f aca="false">IF($E76&lt;=$F$10,$F76*($G$10-$F$10)*$K$10,$G76*$F$10*$K$10)</f>
        <v>4428.57142857142</v>
      </c>
      <c r="L76" s="63" t="n">
        <f aca="false">SUM($I76,$J76,$K76)</f>
        <v>22448.3249285713</v>
      </c>
      <c r="M76" s="65" t="n">
        <f aca="false">$E75+$G$10/70</f>
        <v>9.30000000000001</v>
      </c>
      <c r="N76" s="23"/>
      <c r="O76" s="45"/>
    </row>
    <row r="77" customFormat="false" ht="15" hidden="false" customHeight="false" outlineLevel="0" collapsed="false">
      <c r="B77" s="15"/>
      <c r="C77" s="47"/>
      <c r="D77" s="49"/>
      <c r="E77" s="62" t="n">
        <f aca="false">$E76+$G$10/70</f>
        <v>9.45000000000001</v>
      </c>
      <c r="F77" s="63" t="n">
        <f aca="false">$E77/$G$10</f>
        <v>0.900000000000001</v>
      </c>
      <c r="G77" s="63" t="n">
        <f aca="false">($G$10-$E77)/$G$10</f>
        <v>0.0999999999999989</v>
      </c>
      <c r="H77" s="60"/>
      <c r="I77" s="63" t="n">
        <f aca="false">($F77*$G77*$I$10*$G$10^2)/2</f>
        <v>15594.8211562498</v>
      </c>
      <c r="J77" s="64" t="n">
        <f aca="false">IF($E77&lt;=$D$10,$F77*($G$10-$D$10)*$J$10,$G77*$D$10*$J$10)</f>
        <v>419.999999999995</v>
      </c>
      <c r="K77" s="64" t="n">
        <f aca="false">IF($E77&lt;=$F$10,$F77*($G$10-$F$10)*$K$10,$G77*$F$10*$K$10)</f>
        <v>4499.99999999999</v>
      </c>
      <c r="L77" s="63" t="n">
        <f aca="false">SUM($I77,$J77,$K77)</f>
        <v>20514.8211562498</v>
      </c>
      <c r="M77" s="65" t="n">
        <f aca="false">$E76+$G$10/70</f>
        <v>9.45000000000001</v>
      </c>
      <c r="N77" s="23"/>
      <c r="O77" s="45"/>
    </row>
    <row r="78" customFormat="false" ht="15" hidden="false" customHeight="false" outlineLevel="0" collapsed="false">
      <c r="B78" s="15"/>
      <c r="C78" s="47"/>
      <c r="D78" s="49"/>
      <c r="E78" s="62" t="n">
        <f aca="false">$E77+$G$10/70</f>
        <v>9.60000000000001</v>
      </c>
      <c r="F78" s="63" t="n">
        <f aca="false">$E78/$G$10</f>
        <v>0.914285714285716</v>
      </c>
      <c r="G78" s="63" t="n">
        <f aca="false">($G$10-$E78)/$G$10</f>
        <v>0.0857142857142846</v>
      </c>
      <c r="H78" s="60"/>
      <c r="I78" s="63" t="n">
        <f aca="false">($F78*$G78*$I$10*$G$10^2)/2</f>
        <v>13579.1639999998</v>
      </c>
      <c r="J78" s="64" t="n">
        <f aca="false">IF($E78&lt;=$D$10,$F78*($G$10-$D$10)*$J$10,$G78*$D$10*$J$10)</f>
        <v>359.999999999995</v>
      </c>
      <c r="K78" s="64" t="n">
        <f aca="false">IF($E78&lt;=$F$10,$F78*($G$10-$F$10)*$K$10,$G78*$F$10*$K$10)</f>
        <v>4571.42857142856</v>
      </c>
      <c r="L78" s="63" t="n">
        <f aca="false">SUM($I78,$J78,$K78)</f>
        <v>18510.5925714284</v>
      </c>
      <c r="M78" s="65" t="n">
        <f aca="false">$E77+$G$10/70</f>
        <v>9.60000000000001</v>
      </c>
      <c r="N78" s="23"/>
      <c r="O78" s="45"/>
    </row>
    <row r="79" customFormat="false" ht="15" hidden="false" customHeight="false" outlineLevel="0" collapsed="false">
      <c r="B79" s="15"/>
      <c r="C79" s="47"/>
      <c r="D79" s="49"/>
      <c r="E79" s="62" t="n">
        <f aca="false">$E78+$G$10/70</f>
        <v>9.75000000000001</v>
      </c>
      <c r="F79" s="63" t="n">
        <f aca="false">$E79/$G$10</f>
        <v>0.92857142857143</v>
      </c>
      <c r="G79" s="63" t="n">
        <f aca="false">($G$10-$E79)/$G$10</f>
        <v>0.0714285714285702</v>
      </c>
      <c r="H79" s="60"/>
      <c r="I79" s="63" t="n">
        <f aca="false">($F79*$G79*$I$10*$G$10^2)/2</f>
        <v>11492.7820312498</v>
      </c>
      <c r="J79" s="64" t="n">
        <f aca="false">IF($E79&lt;=$D$10,$F79*($G$10-$D$10)*$J$10,$G79*$D$10*$J$10)</f>
        <v>299.999999999995</v>
      </c>
      <c r="K79" s="64" t="n">
        <f aca="false">IF($E79&lt;=$F$10,$F79*($G$10-$F$10)*$K$10,$G79*$F$10*$K$10)</f>
        <v>4642.85714285713</v>
      </c>
      <c r="L79" s="63" t="n">
        <f aca="false">SUM($I79,$J79,$K79)</f>
        <v>16435.6391741069</v>
      </c>
      <c r="M79" s="65" t="n">
        <f aca="false">$E78+$G$10/70</f>
        <v>9.75000000000001</v>
      </c>
      <c r="N79" s="23"/>
      <c r="O79" s="45"/>
    </row>
    <row r="80" customFormat="false" ht="15" hidden="false" customHeight="false" outlineLevel="0" collapsed="false">
      <c r="B80" s="15"/>
      <c r="C80" s="47"/>
      <c r="D80" s="49"/>
      <c r="E80" s="62" t="n">
        <f aca="false">$E79+$G$10/70</f>
        <v>9.90000000000001</v>
      </c>
      <c r="F80" s="63" t="n">
        <f aca="false">$E80/$G$10</f>
        <v>0.942857142857144</v>
      </c>
      <c r="G80" s="63" t="n">
        <f aca="false">($G$10-$E80)/$G$10</f>
        <v>0.0571428571428559</v>
      </c>
      <c r="H80" s="60"/>
      <c r="I80" s="63" t="n">
        <f aca="false">($F80*$G80*$I$10*$G$10^2)/2</f>
        <v>9335.67524999982</v>
      </c>
      <c r="J80" s="64" t="n">
        <f aca="false">IF($E80&lt;=$D$10,$F80*($G$10-$D$10)*$J$10,$G80*$D$10*$J$10)</f>
        <v>239.999999999995</v>
      </c>
      <c r="K80" s="64" t="n">
        <f aca="false">IF($E80&lt;=$F$10,$F80*($G$10-$F$10)*$K$10,$G80*$F$10*$K$10)</f>
        <v>4714.2857142857</v>
      </c>
      <c r="L80" s="63" t="n">
        <f aca="false">SUM($I80,$J80,$K80)</f>
        <v>14289.9609642855</v>
      </c>
      <c r="M80" s="65" t="n">
        <f aca="false">$E79+$G$10/70</f>
        <v>9.90000000000001</v>
      </c>
      <c r="N80" s="23"/>
      <c r="O80" s="45"/>
    </row>
    <row r="81" customFormat="false" ht="15" hidden="false" customHeight="false" outlineLevel="0" collapsed="false">
      <c r="B81" s="15"/>
      <c r="C81" s="47"/>
      <c r="D81" s="49"/>
      <c r="E81" s="62" t="n">
        <f aca="false">$E80+$G$10/70</f>
        <v>10.05</v>
      </c>
      <c r="F81" s="63" t="n">
        <f aca="false">$E81/$G$10</f>
        <v>0.957142857142858</v>
      </c>
      <c r="G81" s="63" t="n">
        <f aca="false">($G$10-$E81)/$G$10</f>
        <v>0.0428571428571416</v>
      </c>
      <c r="H81" s="60"/>
      <c r="I81" s="63" t="n">
        <f aca="false">($F81*$G81*$I$10*$G$10^2)/2</f>
        <v>7107.8436562498</v>
      </c>
      <c r="J81" s="64" t="n">
        <f aca="false">IF($E81&lt;=$D$10,$F81*($G$10-$D$10)*$J$10,$G81*$D$10*$J$10)</f>
        <v>179.999999999995</v>
      </c>
      <c r="K81" s="64" t="n">
        <f aca="false">IF($E81&lt;=$F$10,$F81*($G$10-$F$10)*$K$10,$G81*$F$10*$K$10)</f>
        <v>4785.71428571428</v>
      </c>
      <c r="L81" s="63" t="n">
        <f aca="false">SUM($I81,$J81,$K81)</f>
        <v>12073.5579419641</v>
      </c>
      <c r="M81" s="65" t="n">
        <f aca="false">$E80+$G$10/70</f>
        <v>10.05</v>
      </c>
      <c r="N81" s="23"/>
      <c r="O81" s="45"/>
    </row>
    <row r="82" customFormat="false" ht="15" hidden="false" customHeight="false" outlineLevel="0" collapsed="false">
      <c r="B82" s="15"/>
      <c r="C82" s="47"/>
      <c r="D82" s="49"/>
      <c r="E82" s="62" t="n">
        <f aca="false">$E81+$G$10/70</f>
        <v>10.2</v>
      </c>
      <c r="F82" s="63" t="n">
        <f aca="false">$E82/$G$10</f>
        <v>0.971428571428573</v>
      </c>
      <c r="G82" s="63" t="n">
        <f aca="false">($G$10-$E82)/$G$10</f>
        <v>0.0285714285714273</v>
      </c>
      <c r="H82" s="60"/>
      <c r="I82" s="63" t="n">
        <f aca="false">($F82*$G82*$I$10*$G$10^2)/2</f>
        <v>4809.28724999979</v>
      </c>
      <c r="J82" s="64" t="n">
        <f aca="false">IF($E82&lt;=$D$10,$F82*($G$10-$D$10)*$J$10,$G82*$D$10*$J$10)</f>
        <v>119.999999999995</v>
      </c>
      <c r="K82" s="64" t="n">
        <f aca="false">IF($E82&lt;=$F$10,$F82*($G$10-$F$10)*$K$10,$G82*$F$10*$K$10)</f>
        <v>4857.14285714285</v>
      </c>
      <c r="L82" s="63" t="n">
        <f aca="false">SUM($I82,$J82,$K82)</f>
        <v>9786.43010714263</v>
      </c>
      <c r="M82" s="65" t="n">
        <f aca="false">$E81+$G$10/70</f>
        <v>10.2</v>
      </c>
      <c r="N82" s="23"/>
      <c r="O82" s="45"/>
    </row>
    <row r="83" customFormat="false" ht="15" hidden="false" customHeight="false" outlineLevel="0" collapsed="false">
      <c r="B83" s="15"/>
      <c r="C83" s="47"/>
      <c r="D83" s="49"/>
      <c r="E83" s="62" t="n">
        <f aca="false">$E82+$G$10/70</f>
        <v>10.35</v>
      </c>
      <c r="F83" s="63" t="n">
        <f aca="false">$E83/$G$10</f>
        <v>0.985714285714287</v>
      </c>
      <c r="G83" s="63" t="n">
        <f aca="false">($G$10-$E83)/$G$10</f>
        <v>0.014285714285713</v>
      </c>
      <c r="H83" s="60"/>
      <c r="I83" s="63" t="n">
        <f aca="false">($F83*$G83*$I$10*$G$10^2)/2</f>
        <v>2440.00603124978</v>
      </c>
      <c r="J83" s="64" t="n">
        <f aca="false">IF($E83&lt;=$D$10,$F83*($G$10-$D$10)*$J$10,$G83*$D$10*$J$10)</f>
        <v>59.9999999999945</v>
      </c>
      <c r="K83" s="64" t="n">
        <f aca="false">IF($E83&lt;=$F$10,$F83*($G$10-$F$10)*$K$10,$G83*$F$10*$K$10)</f>
        <v>4928.57142857142</v>
      </c>
      <c r="L83" s="63" t="n">
        <f aca="false">SUM($I83,$J83,$K83)</f>
        <v>7428.57745982119</v>
      </c>
      <c r="M83" s="65" t="n">
        <f aca="false">$E82+$G$10/70</f>
        <v>10.35</v>
      </c>
      <c r="N83" s="23"/>
      <c r="O83" s="45"/>
    </row>
    <row r="84" customFormat="false" ht="15" hidden="false" customHeight="false" outlineLevel="0" collapsed="false">
      <c r="B84" s="15"/>
      <c r="C84" s="47"/>
      <c r="D84" s="49"/>
      <c r="E84" s="62" t="n">
        <f aca="false">$E83+$G$10/70</f>
        <v>10.5</v>
      </c>
      <c r="F84" s="63" t="n">
        <f aca="false">$E84/$G$10</f>
        <v>1</v>
      </c>
      <c r="G84" s="63" t="n">
        <f aca="false">($G$10-$E84)/$G$10</f>
        <v>0</v>
      </c>
      <c r="H84" s="60"/>
      <c r="I84" s="63" t="n">
        <f aca="false">($F84*$G84*$I$10*$G$10^2)/2</f>
        <v>0</v>
      </c>
      <c r="J84" s="64" t="n">
        <f aca="false">IF($E84&lt;=$D$10,$F84*($G$10-$D$10)*$J$10,$G84*$D$10*$J$10)</f>
        <v>0</v>
      </c>
      <c r="K84" s="64" t="n">
        <f aca="false">IF($E84&lt;=$F$10,$F84*($G$10-$F$10)*$K$10,$G84*$F$10*$K$10)</f>
        <v>0</v>
      </c>
      <c r="L84" s="63" t="n">
        <f aca="false">SUM($I84,$J84,$K84)</f>
        <v>0</v>
      </c>
      <c r="M84" s="65" t="n">
        <f aca="false">$E83+$G$10/70</f>
        <v>10.5</v>
      </c>
      <c r="N84" s="23"/>
      <c r="O84" s="45"/>
    </row>
    <row r="85" customFormat="false" ht="15" hidden="false" customHeight="false" outlineLevel="0" collapsed="false">
      <c r="B85" s="15"/>
      <c r="C85" s="66"/>
      <c r="D85" s="67"/>
      <c r="E85" s="68"/>
      <c r="F85" s="67"/>
      <c r="G85" s="69"/>
      <c r="H85" s="67"/>
      <c r="I85" s="69"/>
      <c r="J85" s="67"/>
      <c r="K85" s="67"/>
      <c r="L85" s="70"/>
      <c r="M85" s="67"/>
      <c r="N85" s="23"/>
      <c r="O85" s="45"/>
    </row>
    <row r="86" customFormat="false" ht="15" hidden="false" customHeight="false" outlineLevel="0" collapsed="false">
      <c r="B86" s="26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9"/>
      <c r="O86" s="45"/>
    </row>
  </sheetData>
  <sheetProtection sheet="false"/>
  <mergeCells count="9">
    <mergeCell ref="D3:M4"/>
    <mergeCell ref="D7:E8"/>
    <mergeCell ref="F7:F8"/>
    <mergeCell ref="G7:G8"/>
    <mergeCell ref="I7:I8"/>
    <mergeCell ref="J7:J8"/>
    <mergeCell ref="K7:K8"/>
    <mergeCell ref="D9:E9"/>
    <mergeCell ref="D10:E10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I7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025" hidden="false" style="0" width="9.14285714285714" collapsed="true"/>
  </cols>
  <sheetData>
    <row r="2" customFormat="false" ht="15" hidden="false" customHeight="false" outlineLevel="0" collapsed="false">
      <c r="B2" s="12"/>
      <c r="C2" s="13"/>
      <c r="D2" s="13"/>
      <c r="E2" s="13"/>
      <c r="F2" s="13"/>
      <c r="G2" s="13"/>
      <c r="H2" s="13"/>
      <c r="I2" s="14"/>
      <c r="J2"/>
    </row>
    <row r="3" customFormat="false" ht="15" hidden="false" customHeight="false" outlineLevel="0" collapsed="false">
      <c r="B3" s="71" t="s">
        <v>65</v>
      </c>
      <c r="C3" s="71"/>
      <c r="D3" s="72" t="n">
        <v>3.5</v>
      </c>
      <c r="E3" s="21"/>
      <c r="F3" s="21"/>
      <c r="G3" s="73" t="s">
        <v>66</v>
      </c>
      <c r="H3" s="5" t="n">
        <v>0</v>
      </c>
      <c r="I3" s="23"/>
    </row>
    <row r="4" customFormat="false" ht="15" hidden="false" customHeight="false" outlineLevel="0" collapsed="false">
      <c r="B4" s="15"/>
      <c r="C4" s="21"/>
      <c r="D4" s="74" t="n">
        <v>7</v>
      </c>
      <c r="E4" s="21"/>
      <c r="F4" s="21"/>
      <c r="G4" s="21"/>
      <c r="H4" s="75" t="n">
        <f aca="false">Momente!$E14+Momente!$G$10/70</f>
        <v>0.15</v>
      </c>
      <c r="I4" s="23"/>
    </row>
    <row r="5" customFormat="false" ht="15" hidden="false" customHeight="false" outlineLevel="0" collapsed="false">
      <c r="B5" s="15"/>
      <c r="C5" s="21"/>
      <c r="D5" s="74" t="n">
        <v>10.5</v>
      </c>
      <c r="E5" s="21"/>
      <c r="F5" s="21"/>
      <c r="G5" s="21"/>
      <c r="H5" s="75" t="n">
        <f aca="false">Momente!$E15+Momente!$G$10/70</f>
        <v>0.3</v>
      </c>
      <c r="I5" s="23"/>
    </row>
    <row r="6" customFormat="false" ht="15" hidden="false" customHeight="false" outlineLevel="0" collapsed="false">
      <c r="B6" s="15"/>
      <c r="C6" s="21"/>
      <c r="D6" s="76" t="n">
        <v>14</v>
      </c>
      <c r="E6" s="21"/>
      <c r="F6" s="21"/>
      <c r="G6" s="21"/>
      <c r="H6" s="75" t="n">
        <f aca="false">Momente!$E16+Momente!$G$10/70</f>
        <v>0.45</v>
      </c>
      <c r="I6" s="23"/>
    </row>
    <row r="7" customFormat="false" ht="15" hidden="false" customHeight="false" outlineLevel="0" collapsed="false">
      <c r="B7" s="15"/>
      <c r="C7" s="21"/>
      <c r="D7" s="21"/>
      <c r="E7" s="21"/>
      <c r="F7" s="21"/>
      <c r="G7" s="21"/>
      <c r="H7" s="75" t="n">
        <f aca="false">Momente!$E17+Momente!$G$10/70</f>
        <v>0.6</v>
      </c>
      <c r="I7" s="23"/>
    </row>
    <row r="8" customFormat="false" ht="15" hidden="false" customHeight="false" outlineLevel="0" collapsed="false">
      <c r="B8" s="15"/>
      <c r="C8" s="21"/>
      <c r="D8" s="21"/>
      <c r="E8" s="21"/>
      <c r="F8" s="21"/>
      <c r="G8" s="21"/>
      <c r="H8" s="75" t="n">
        <f aca="false">Momente!$E18+Momente!$G$10/70</f>
        <v>0.75</v>
      </c>
      <c r="I8" s="23"/>
    </row>
    <row r="9" customFormat="false" ht="15" hidden="false" customHeight="false" outlineLevel="0" collapsed="false">
      <c r="B9" s="15"/>
      <c r="C9" s="21"/>
      <c r="D9" s="21"/>
      <c r="E9" s="21"/>
      <c r="F9" s="21"/>
      <c r="G9" s="21"/>
      <c r="H9" s="75" t="n">
        <f aca="false">Momente!$E19+Momente!$G$10/70</f>
        <v>0.9</v>
      </c>
      <c r="I9" s="23"/>
    </row>
    <row r="10" customFormat="false" ht="15" hidden="false" customHeight="false" outlineLevel="0" collapsed="false">
      <c r="B10" s="15"/>
      <c r="C10" s="21"/>
      <c r="D10" s="21"/>
      <c r="E10" s="21"/>
      <c r="F10" s="21"/>
      <c r="G10" s="21"/>
      <c r="H10" s="75" t="n">
        <f aca="false">Momente!$E20+Momente!$G$10/70</f>
        <v>1.05</v>
      </c>
      <c r="I10" s="23"/>
    </row>
    <row r="11" customFormat="false" ht="15" hidden="false" customHeight="false" outlineLevel="0" collapsed="false">
      <c r="B11" s="15"/>
      <c r="C11" s="21"/>
      <c r="D11" s="21"/>
      <c r="E11" s="21"/>
      <c r="F11" s="21"/>
      <c r="G11" s="21"/>
      <c r="H11" s="75" t="n">
        <f aca="false">Momente!$E21+Momente!$G$10/70</f>
        <v>1.2</v>
      </c>
      <c r="I11" s="23"/>
    </row>
    <row r="12" customFormat="false" ht="15" hidden="false" customHeight="false" outlineLevel="0" collapsed="false">
      <c r="B12" s="15"/>
      <c r="C12" s="21"/>
      <c r="D12" s="21"/>
      <c r="E12" s="21"/>
      <c r="F12" s="21"/>
      <c r="G12" s="21"/>
      <c r="H12" s="75" t="n">
        <f aca="false">Momente!$E22+Momente!$G$10/70</f>
        <v>1.35</v>
      </c>
      <c r="I12" s="23"/>
    </row>
    <row r="13" customFormat="false" ht="15" hidden="false" customHeight="false" outlineLevel="0" collapsed="false">
      <c r="B13" s="15"/>
      <c r="C13" s="21"/>
      <c r="D13" s="21"/>
      <c r="E13" s="21"/>
      <c r="F13" s="21"/>
      <c r="G13" s="21"/>
      <c r="H13" s="75" t="n">
        <f aca="false">Momente!$E23+Momente!$G$10/70</f>
        <v>1.5</v>
      </c>
      <c r="I13" s="23"/>
    </row>
    <row r="14" customFormat="false" ht="15" hidden="false" customHeight="false" outlineLevel="0" collapsed="false">
      <c r="B14" s="15"/>
      <c r="C14" s="21"/>
      <c r="D14" s="21"/>
      <c r="E14" s="21"/>
      <c r="F14" s="21"/>
      <c r="G14" s="21"/>
      <c r="H14" s="75" t="n">
        <f aca="false">Momente!$E24+Momente!$G$10/70</f>
        <v>1.65</v>
      </c>
      <c r="I14" s="23"/>
    </row>
    <row r="15" customFormat="false" ht="15" hidden="false" customHeight="false" outlineLevel="0" collapsed="false">
      <c r="B15" s="15"/>
      <c r="C15" s="21"/>
      <c r="D15" s="21"/>
      <c r="E15" s="21"/>
      <c r="F15" s="21"/>
      <c r="G15" s="21"/>
      <c r="H15" s="75" t="n">
        <f aca="false">Momente!$E25+Momente!$G$10/70</f>
        <v>1.8</v>
      </c>
      <c r="I15" s="23"/>
    </row>
    <row r="16" customFormat="false" ht="15" hidden="false" customHeight="false" outlineLevel="0" collapsed="false">
      <c r="B16" s="15"/>
      <c r="C16" s="21"/>
      <c r="D16" s="21"/>
      <c r="E16" s="21"/>
      <c r="F16" s="21"/>
      <c r="G16" s="21"/>
      <c r="H16" s="75" t="n">
        <f aca="false">Momente!$E26+Momente!$G$10/70</f>
        <v>1.95</v>
      </c>
      <c r="I16" s="23"/>
    </row>
    <row r="17" customFormat="false" ht="15" hidden="false" customHeight="false" outlineLevel="0" collapsed="false">
      <c r="B17" s="15"/>
      <c r="C17" s="21"/>
      <c r="D17" s="21"/>
      <c r="E17" s="21"/>
      <c r="F17" s="21"/>
      <c r="G17" s="21"/>
      <c r="H17" s="75" t="n">
        <f aca="false">Momente!$E27+Momente!$G$10/70</f>
        <v>2.1</v>
      </c>
      <c r="I17" s="23"/>
    </row>
    <row r="18" customFormat="false" ht="15" hidden="false" customHeight="false" outlineLevel="0" collapsed="false">
      <c r="B18" s="15"/>
      <c r="C18" s="21"/>
      <c r="D18" s="21"/>
      <c r="E18" s="21"/>
      <c r="F18" s="21"/>
      <c r="G18" s="21"/>
      <c r="H18" s="75" t="n">
        <f aca="false">Momente!$E28+Momente!$G$10/70</f>
        <v>2.25</v>
      </c>
      <c r="I18" s="23"/>
    </row>
    <row r="19" customFormat="false" ht="15" hidden="false" customHeight="false" outlineLevel="0" collapsed="false">
      <c r="B19" s="15"/>
      <c r="C19" s="21"/>
      <c r="D19" s="21"/>
      <c r="E19" s="21"/>
      <c r="F19" s="21"/>
      <c r="G19" s="21"/>
      <c r="H19" s="75" t="n">
        <f aca="false">Momente!$E29+Momente!$G$10/70</f>
        <v>2.4</v>
      </c>
      <c r="I19" s="23"/>
    </row>
    <row r="20" customFormat="false" ht="15" hidden="false" customHeight="false" outlineLevel="0" collapsed="false">
      <c r="B20" s="15"/>
      <c r="C20" s="21"/>
      <c r="D20" s="21"/>
      <c r="E20" s="21"/>
      <c r="F20" s="21"/>
      <c r="G20" s="21"/>
      <c r="H20" s="75" t="n">
        <f aca="false">Momente!$E30+Momente!$G$10/70</f>
        <v>2.55</v>
      </c>
      <c r="I20" s="23"/>
    </row>
    <row r="21" customFormat="false" ht="15" hidden="false" customHeight="false" outlineLevel="0" collapsed="false">
      <c r="B21" s="15"/>
      <c r="C21" s="21"/>
      <c r="D21" s="21"/>
      <c r="E21" s="21"/>
      <c r="F21" s="21"/>
      <c r="G21" s="21"/>
      <c r="H21" s="75" t="n">
        <f aca="false">Momente!$E31+Momente!$G$10/70</f>
        <v>2.7</v>
      </c>
      <c r="I21" s="23"/>
    </row>
    <row r="22" customFormat="false" ht="15" hidden="false" customHeight="false" outlineLevel="0" collapsed="false">
      <c r="B22" s="15"/>
      <c r="C22" s="21"/>
      <c r="D22" s="21"/>
      <c r="E22" s="21"/>
      <c r="F22" s="21"/>
      <c r="G22" s="21"/>
      <c r="H22" s="75" t="n">
        <f aca="false">Momente!$E32+Momente!$G$10/70</f>
        <v>2.85</v>
      </c>
      <c r="I22" s="23"/>
    </row>
    <row r="23" customFormat="false" ht="15" hidden="false" customHeight="false" outlineLevel="0" collapsed="false">
      <c r="B23" s="15"/>
      <c r="C23" s="21"/>
      <c r="D23" s="21"/>
      <c r="E23" s="21"/>
      <c r="F23" s="21"/>
      <c r="G23" s="21"/>
      <c r="H23" s="75" t="n">
        <f aca="false">Momente!$E33+Momente!$G$10/70</f>
        <v>3</v>
      </c>
      <c r="I23" s="23"/>
    </row>
    <row r="24" customFormat="false" ht="15" hidden="false" customHeight="false" outlineLevel="0" collapsed="false">
      <c r="B24" s="15"/>
      <c r="C24" s="21"/>
      <c r="D24" s="21"/>
      <c r="E24" s="21"/>
      <c r="F24" s="21"/>
      <c r="G24" s="21"/>
      <c r="H24" s="75" t="n">
        <f aca="false">Momente!$E34+Momente!$G$10/70</f>
        <v>3.15</v>
      </c>
      <c r="I24" s="23"/>
    </row>
    <row r="25" customFormat="false" ht="15" hidden="false" customHeight="false" outlineLevel="0" collapsed="false">
      <c r="B25" s="15"/>
      <c r="C25" s="21"/>
      <c r="D25" s="21"/>
      <c r="E25" s="21"/>
      <c r="F25" s="21"/>
      <c r="G25" s="21"/>
      <c r="H25" s="75" t="n">
        <f aca="false">Momente!$E35+Momente!$G$10/70</f>
        <v>3.3</v>
      </c>
      <c r="I25" s="23"/>
    </row>
    <row r="26" customFormat="false" ht="15" hidden="false" customHeight="false" outlineLevel="0" collapsed="false">
      <c r="B26" s="15"/>
      <c r="C26" s="21"/>
      <c r="D26" s="21"/>
      <c r="E26" s="21"/>
      <c r="F26" s="21"/>
      <c r="G26" s="21"/>
      <c r="H26" s="75" t="n">
        <f aca="false">Momente!$E36+Momente!$G$10/70</f>
        <v>3.45</v>
      </c>
      <c r="I26" s="23"/>
    </row>
    <row r="27" customFormat="false" ht="15" hidden="false" customHeight="false" outlineLevel="0" collapsed="false">
      <c r="B27" s="15"/>
      <c r="C27" s="21"/>
      <c r="D27" s="21"/>
      <c r="E27" s="21"/>
      <c r="F27" s="21"/>
      <c r="G27" s="21"/>
      <c r="H27" s="75" t="n">
        <f aca="false">Momente!$E37+Momente!$G$10/70</f>
        <v>3.6</v>
      </c>
      <c r="I27" s="23"/>
    </row>
    <row r="28" customFormat="false" ht="15" hidden="false" customHeight="false" outlineLevel="0" collapsed="false">
      <c r="B28" s="15"/>
      <c r="C28" s="21"/>
      <c r="D28" s="21"/>
      <c r="E28" s="21"/>
      <c r="F28" s="21"/>
      <c r="G28" s="21"/>
      <c r="H28" s="75" t="n">
        <f aca="false">Momente!$E38+Momente!$G$10/70</f>
        <v>3.75</v>
      </c>
      <c r="I28" s="23"/>
    </row>
    <row r="29" customFormat="false" ht="15" hidden="false" customHeight="false" outlineLevel="0" collapsed="false">
      <c r="B29" s="15"/>
      <c r="C29" s="21"/>
      <c r="D29" s="21"/>
      <c r="E29" s="21"/>
      <c r="F29" s="21"/>
      <c r="G29" s="21"/>
      <c r="H29" s="75" t="n">
        <f aca="false">Momente!$E39+Momente!$G$10/70</f>
        <v>3.9</v>
      </c>
      <c r="I29" s="23"/>
    </row>
    <row r="30" customFormat="false" ht="15" hidden="false" customHeight="false" outlineLevel="0" collapsed="false">
      <c r="B30" s="15"/>
      <c r="C30" s="21"/>
      <c r="D30" s="21"/>
      <c r="E30" s="21"/>
      <c r="F30" s="21"/>
      <c r="G30" s="21"/>
      <c r="H30" s="75" t="n">
        <f aca="false">Momente!$E40+Momente!$G$10/70</f>
        <v>4.05</v>
      </c>
      <c r="I30" s="23"/>
    </row>
    <row r="31" customFormat="false" ht="15" hidden="false" customHeight="false" outlineLevel="0" collapsed="false">
      <c r="B31" s="15"/>
      <c r="C31" s="21"/>
      <c r="D31" s="21"/>
      <c r="E31" s="21"/>
      <c r="F31" s="21"/>
      <c r="G31" s="21"/>
      <c r="H31" s="75" t="n">
        <f aca="false">Momente!$E41+Momente!$G$10/70</f>
        <v>4.2</v>
      </c>
      <c r="I31" s="23"/>
    </row>
    <row r="32" customFormat="false" ht="15" hidden="false" customHeight="false" outlineLevel="0" collapsed="false">
      <c r="B32" s="15"/>
      <c r="C32" s="21"/>
      <c r="D32" s="21"/>
      <c r="E32" s="21"/>
      <c r="F32" s="21"/>
      <c r="G32" s="21"/>
      <c r="H32" s="75" t="n">
        <f aca="false">Momente!$E42+Momente!$G$10/70</f>
        <v>4.35</v>
      </c>
      <c r="I32" s="23"/>
    </row>
    <row r="33" customFormat="false" ht="15" hidden="false" customHeight="false" outlineLevel="0" collapsed="false">
      <c r="B33" s="15"/>
      <c r="C33" s="21"/>
      <c r="D33" s="21"/>
      <c r="E33" s="21"/>
      <c r="F33" s="21"/>
      <c r="G33" s="21"/>
      <c r="H33" s="75" t="n">
        <f aca="false">Momente!$E43+Momente!$G$10/70</f>
        <v>4.5</v>
      </c>
      <c r="I33" s="23"/>
    </row>
    <row r="34" customFormat="false" ht="15" hidden="false" customHeight="false" outlineLevel="0" collapsed="false">
      <c r="B34" s="15"/>
      <c r="C34" s="21"/>
      <c r="D34" s="21"/>
      <c r="E34" s="21"/>
      <c r="F34" s="21"/>
      <c r="G34" s="21"/>
      <c r="H34" s="75" t="n">
        <f aca="false">Momente!$E44+Momente!$G$10/70</f>
        <v>4.65</v>
      </c>
      <c r="I34" s="23"/>
    </row>
    <row r="35" customFormat="false" ht="15" hidden="false" customHeight="false" outlineLevel="0" collapsed="false">
      <c r="B35" s="15"/>
      <c r="C35" s="21"/>
      <c r="D35" s="21"/>
      <c r="E35" s="21"/>
      <c r="F35" s="21"/>
      <c r="G35" s="21"/>
      <c r="H35" s="75" t="n">
        <f aca="false">Momente!$E45+Momente!$G$10/70</f>
        <v>4.8</v>
      </c>
      <c r="I35" s="23"/>
    </row>
    <row r="36" customFormat="false" ht="15" hidden="false" customHeight="false" outlineLevel="0" collapsed="false">
      <c r="B36" s="15"/>
      <c r="C36" s="21"/>
      <c r="D36" s="21"/>
      <c r="E36" s="21"/>
      <c r="F36" s="21"/>
      <c r="G36" s="21"/>
      <c r="H36" s="75" t="n">
        <f aca="false">Momente!$E46+Momente!$G$10/70</f>
        <v>4.95</v>
      </c>
      <c r="I36" s="23"/>
    </row>
    <row r="37" customFormat="false" ht="15" hidden="false" customHeight="false" outlineLevel="0" collapsed="false">
      <c r="B37" s="15"/>
      <c r="C37" s="21"/>
      <c r="D37" s="21"/>
      <c r="E37" s="21"/>
      <c r="F37" s="21"/>
      <c r="G37" s="21"/>
      <c r="H37" s="75" t="n">
        <f aca="false">Momente!$E47+Momente!$G$10/70</f>
        <v>5.1</v>
      </c>
      <c r="I37" s="23"/>
    </row>
    <row r="38" customFormat="false" ht="15" hidden="false" customHeight="false" outlineLevel="0" collapsed="false">
      <c r="B38" s="15"/>
      <c r="C38" s="21"/>
      <c r="D38" s="21"/>
      <c r="E38" s="21"/>
      <c r="F38" s="21"/>
      <c r="G38" s="21"/>
      <c r="H38" s="75" t="n">
        <f aca="false">Momente!$E48+Momente!$G$10/70</f>
        <v>5.25</v>
      </c>
      <c r="I38" s="23"/>
    </row>
    <row r="39" customFormat="false" ht="15" hidden="false" customHeight="false" outlineLevel="0" collapsed="false">
      <c r="B39" s="15"/>
      <c r="C39" s="21"/>
      <c r="D39" s="21"/>
      <c r="E39" s="21"/>
      <c r="F39" s="21"/>
      <c r="G39" s="21"/>
      <c r="H39" s="75" t="n">
        <f aca="false">Momente!$E49+Momente!$G$10/70</f>
        <v>5.4</v>
      </c>
      <c r="I39" s="23"/>
    </row>
    <row r="40" customFormat="false" ht="15" hidden="false" customHeight="false" outlineLevel="0" collapsed="false">
      <c r="B40" s="15"/>
      <c r="C40" s="21"/>
      <c r="D40" s="21"/>
      <c r="E40" s="21"/>
      <c r="F40" s="21"/>
      <c r="G40" s="21"/>
      <c r="H40" s="75" t="n">
        <f aca="false">Momente!$E50+Momente!$G$10/70</f>
        <v>5.55</v>
      </c>
      <c r="I40" s="23"/>
    </row>
    <row r="41" customFormat="false" ht="15" hidden="false" customHeight="false" outlineLevel="0" collapsed="false">
      <c r="B41" s="15"/>
      <c r="C41" s="21"/>
      <c r="D41" s="21"/>
      <c r="E41" s="21"/>
      <c r="F41" s="21"/>
      <c r="G41" s="21"/>
      <c r="H41" s="75" t="n">
        <f aca="false">Momente!$E51+Momente!$G$10/70</f>
        <v>5.7</v>
      </c>
      <c r="I41" s="23"/>
    </row>
    <row r="42" customFormat="false" ht="15" hidden="false" customHeight="false" outlineLevel="0" collapsed="false">
      <c r="B42" s="15"/>
      <c r="C42" s="21"/>
      <c r="D42" s="21"/>
      <c r="E42" s="21"/>
      <c r="F42" s="21"/>
      <c r="G42" s="21"/>
      <c r="H42" s="75" t="n">
        <f aca="false">Momente!$E52+Momente!$G$10/70</f>
        <v>5.85</v>
      </c>
      <c r="I42" s="23"/>
    </row>
    <row r="43" customFormat="false" ht="15" hidden="false" customHeight="false" outlineLevel="0" collapsed="false">
      <c r="B43" s="15"/>
      <c r="C43" s="21"/>
      <c r="D43" s="21"/>
      <c r="E43" s="21"/>
      <c r="F43" s="21"/>
      <c r="G43" s="21"/>
      <c r="H43" s="75" t="n">
        <f aca="false">Momente!$E53+Momente!$G$10/70</f>
        <v>6</v>
      </c>
      <c r="I43" s="23"/>
    </row>
    <row r="44" customFormat="false" ht="15" hidden="false" customHeight="false" outlineLevel="0" collapsed="false">
      <c r="B44" s="15"/>
      <c r="C44" s="21"/>
      <c r="D44" s="21"/>
      <c r="E44" s="21"/>
      <c r="F44" s="21"/>
      <c r="G44" s="21"/>
      <c r="H44" s="75" t="n">
        <f aca="false">Momente!$E54+Momente!$G$10/70</f>
        <v>6.15</v>
      </c>
      <c r="I44" s="23"/>
    </row>
    <row r="45" customFormat="false" ht="15" hidden="false" customHeight="false" outlineLevel="0" collapsed="false">
      <c r="B45" s="15"/>
      <c r="C45" s="21"/>
      <c r="D45" s="21"/>
      <c r="E45" s="21"/>
      <c r="F45" s="21"/>
      <c r="G45" s="21"/>
      <c r="H45" s="75" t="n">
        <f aca="false">Momente!$E55+Momente!$G$10/70</f>
        <v>6.3</v>
      </c>
      <c r="I45" s="23"/>
    </row>
    <row r="46" customFormat="false" ht="15" hidden="false" customHeight="false" outlineLevel="0" collapsed="false">
      <c r="B46" s="15"/>
      <c r="C46" s="21"/>
      <c r="D46" s="21"/>
      <c r="E46" s="21"/>
      <c r="F46" s="21"/>
      <c r="G46" s="21"/>
      <c r="H46" s="75" t="n">
        <f aca="false">Momente!$E56+Momente!$G$10/70</f>
        <v>6.45</v>
      </c>
      <c r="I46" s="23"/>
    </row>
    <row r="47" customFormat="false" ht="15" hidden="false" customHeight="false" outlineLevel="0" collapsed="false">
      <c r="B47" s="15"/>
      <c r="C47" s="21"/>
      <c r="D47" s="21"/>
      <c r="E47" s="21"/>
      <c r="F47" s="21"/>
      <c r="G47" s="21"/>
      <c r="H47" s="75" t="n">
        <f aca="false">Momente!$E57+Momente!$G$10/70</f>
        <v>6.60000000000001</v>
      </c>
      <c r="I47" s="23"/>
    </row>
    <row r="48" customFormat="false" ht="15" hidden="false" customHeight="false" outlineLevel="0" collapsed="false">
      <c r="B48" s="15"/>
      <c r="C48" s="21"/>
      <c r="D48" s="21"/>
      <c r="E48" s="21"/>
      <c r="F48" s="21"/>
      <c r="G48" s="21"/>
      <c r="H48" s="75" t="n">
        <f aca="false">Momente!$E58+Momente!$G$10/70</f>
        <v>6.75000000000001</v>
      </c>
      <c r="I48" s="23"/>
    </row>
    <row r="49" customFormat="false" ht="15" hidden="false" customHeight="false" outlineLevel="0" collapsed="false">
      <c r="B49" s="15"/>
      <c r="C49" s="21"/>
      <c r="D49" s="21"/>
      <c r="E49" s="21"/>
      <c r="F49" s="21"/>
      <c r="G49" s="21"/>
      <c r="H49" s="75" t="n">
        <f aca="false">Momente!$E59+Momente!$G$10/70</f>
        <v>6.90000000000001</v>
      </c>
      <c r="I49" s="23"/>
    </row>
    <row r="50" customFormat="false" ht="15" hidden="false" customHeight="false" outlineLevel="0" collapsed="false">
      <c r="B50" s="15"/>
      <c r="C50" s="21"/>
      <c r="D50" s="21"/>
      <c r="E50" s="21"/>
      <c r="F50" s="21"/>
      <c r="G50" s="21"/>
      <c r="H50" s="75" t="n">
        <f aca="false">Momente!$E60+Momente!$G$10/70</f>
        <v>7.05000000000001</v>
      </c>
      <c r="I50" s="23"/>
    </row>
    <row r="51" customFormat="false" ht="15" hidden="false" customHeight="false" outlineLevel="0" collapsed="false">
      <c r="B51" s="15"/>
      <c r="C51" s="21"/>
      <c r="D51" s="21"/>
      <c r="E51" s="21"/>
      <c r="F51" s="21"/>
      <c r="G51" s="21"/>
      <c r="H51" s="75" t="n">
        <f aca="false">Momente!$E61+Momente!$G$10/70</f>
        <v>7.20000000000001</v>
      </c>
      <c r="I51" s="23"/>
    </row>
    <row r="52" customFormat="false" ht="15" hidden="false" customHeight="false" outlineLevel="0" collapsed="false">
      <c r="B52" s="15"/>
      <c r="C52" s="21"/>
      <c r="D52" s="21"/>
      <c r="E52" s="21"/>
      <c r="F52" s="21"/>
      <c r="G52" s="21"/>
      <c r="H52" s="75" t="n">
        <f aca="false">Momente!$E62+Momente!$G$10/70</f>
        <v>7.35000000000001</v>
      </c>
      <c r="I52" s="23"/>
    </row>
    <row r="53" customFormat="false" ht="15" hidden="false" customHeight="false" outlineLevel="0" collapsed="false">
      <c r="B53" s="15"/>
      <c r="C53" s="21"/>
      <c r="D53" s="21"/>
      <c r="E53" s="21"/>
      <c r="F53" s="21"/>
      <c r="G53" s="21"/>
      <c r="H53" s="75" t="n">
        <f aca="false">Momente!$E63+Momente!$G$10/70</f>
        <v>7.50000000000001</v>
      </c>
      <c r="I53" s="23"/>
    </row>
    <row r="54" customFormat="false" ht="15" hidden="false" customHeight="false" outlineLevel="0" collapsed="false">
      <c r="B54" s="15"/>
      <c r="C54" s="21"/>
      <c r="D54" s="21"/>
      <c r="E54" s="21"/>
      <c r="F54" s="21"/>
      <c r="G54" s="21"/>
      <c r="H54" s="75" t="n">
        <f aca="false">Momente!$E64+Momente!$G$10/70</f>
        <v>7.65000000000001</v>
      </c>
      <c r="I54" s="23"/>
    </row>
    <row r="55" customFormat="false" ht="15" hidden="false" customHeight="false" outlineLevel="0" collapsed="false">
      <c r="B55" s="15"/>
      <c r="C55" s="21"/>
      <c r="D55" s="21"/>
      <c r="E55" s="21"/>
      <c r="F55" s="21"/>
      <c r="G55" s="21"/>
      <c r="H55" s="75" t="n">
        <f aca="false">Momente!$E65+Momente!$G$10/70</f>
        <v>7.80000000000001</v>
      </c>
      <c r="I55" s="23"/>
    </row>
    <row r="56" customFormat="false" ht="15" hidden="false" customHeight="false" outlineLevel="0" collapsed="false">
      <c r="B56" s="15"/>
      <c r="C56" s="21"/>
      <c r="D56" s="21"/>
      <c r="E56" s="21"/>
      <c r="F56" s="21"/>
      <c r="G56" s="21"/>
      <c r="H56" s="75" t="n">
        <f aca="false">Momente!$E66+Momente!$G$10/70</f>
        <v>7.95000000000001</v>
      </c>
      <c r="I56" s="23"/>
    </row>
    <row r="57" customFormat="false" ht="15" hidden="false" customHeight="false" outlineLevel="0" collapsed="false">
      <c r="B57" s="15"/>
      <c r="C57" s="21"/>
      <c r="D57" s="21"/>
      <c r="E57" s="21"/>
      <c r="F57" s="21"/>
      <c r="G57" s="21"/>
      <c r="H57" s="75" t="n">
        <f aca="false">Momente!$E67+Momente!$G$10/70</f>
        <v>8.10000000000001</v>
      </c>
      <c r="I57" s="23"/>
    </row>
    <row r="58" customFormat="false" ht="15" hidden="false" customHeight="false" outlineLevel="0" collapsed="false">
      <c r="B58" s="15"/>
      <c r="C58" s="21"/>
      <c r="D58" s="21"/>
      <c r="E58" s="21"/>
      <c r="F58" s="21"/>
      <c r="G58" s="21"/>
      <c r="H58" s="75" t="n">
        <f aca="false">Momente!$E68+Momente!$G$10/70</f>
        <v>8.25000000000001</v>
      </c>
      <c r="I58" s="23"/>
    </row>
    <row r="59" customFormat="false" ht="15" hidden="false" customHeight="false" outlineLevel="0" collapsed="false">
      <c r="B59" s="15"/>
      <c r="C59" s="21"/>
      <c r="D59" s="21"/>
      <c r="E59" s="21"/>
      <c r="F59" s="21"/>
      <c r="G59" s="21"/>
      <c r="H59" s="75" t="n">
        <f aca="false">Momente!$E69+Momente!$G$10/70</f>
        <v>8.40000000000001</v>
      </c>
      <c r="I59" s="23"/>
    </row>
    <row r="60" customFormat="false" ht="15" hidden="false" customHeight="false" outlineLevel="0" collapsed="false">
      <c r="B60" s="15"/>
      <c r="C60" s="21"/>
      <c r="D60" s="21"/>
      <c r="E60" s="21"/>
      <c r="F60" s="21"/>
      <c r="G60" s="21"/>
      <c r="H60" s="75" t="n">
        <f aca="false">Momente!$E70+Momente!$G$10/70</f>
        <v>8.55000000000001</v>
      </c>
      <c r="I60" s="23"/>
    </row>
    <row r="61" customFormat="false" ht="15" hidden="false" customHeight="false" outlineLevel="0" collapsed="false">
      <c r="B61" s="15"/>
      <c r="C61" s="21"/>
      <c r="D61" s="21"/>
      <c r="E61" s="21"/>
      <c r="F61" s="21"/>
      <c r="G61" s="21"/>
      <c r="H61" s="75" t="n">
        <f aca="false">Momente!$E71+Momente!$G$10/70</f>
        <v>8.70000000000001</v>
      </c>
      <c r="I61" s="23"/>
    </row>
    <row r="62" customFormat="false" ht="15" hidden="false" customHeight="false" outlineLevel="0" collapsed="false">
      <c r="B62" s="15"/>
      <c r="C62" s="21"/>
      <c r="D62" s="21"/>
      <c r="E62" s="21"/>
      <c r="F62" s="21"/>
      <c r="G62" s="21"/>
      <c r="H62" s="75" t="n">
        <f aca="false">Momente!$E72+Momente!$G$10/70</f>
        <v>8.85000000000001</v>
      </c>
      <c r="I62" s="23"/>
    </row>
    <row r="63" customFormat="false" ht="15" hidden="false" customHeight="false" outlineLevel="0" collapsed="false">
      <c r="B63" s="15"/>
      <c r="C63" s="21"/>
      <c r="D63" s="21"/>
      <c r="E63" s="21"/>
      <c r="F63" s="21"/>
      <c r="G63" s="21"/>
      <c r="H63" s="75" t="n">
        <f aca="false">Momente!$E73+Momente!$G$10/70</f>
        <v>9.00000000000001</v>
      </c>
      <c r="I63" s="23"/>
    </row>
    <row r="64" customFormat="false" ht="15" hidden="false" customHeight="false" outlineLevel="0" collapsed="false">
      <c r="B64" s="15"/>
      <c r="C64" s="21"/>
      <c r="D64" s="21"/>
      <c r="E64" s="21"/>
      <c r="F64" s="21"/>
      <c r="G64" s="21"/>
      <c r="H64" s="75" t="n">
        <f aca="false">Momente!$E74+Momente!$G$10/70</f>
        <v>9.15000000000001</v>
      </c>
      <c r="I64" s="23"/>
    </row>
    <row r="65" customFormat="false" ht="15" hidden="false" customHeight="false" outlineLevel="0" collapsed="false">
      <c r="B65" s="15"/>
      <c r="C65" s="21"/>
      <c r="D65" s="21"/>
      <c r="E65" s="21"/>
      <c r="F65" s="21"/>
      <c r="G65" s="21"/>
      <c r="H65" s="75" t="n">
        <f aca="false">Momente!$E75+Momente!$G$10/70</f>
        <v>9.30000000000001</v>
      </c>
      <c r="I65" s="23"/>
    </row>
    <row r="66" customFormat="false" ht="15" hidden="false" customHeight="false" outlineLevel="0" collapsed="false">
      <c r="B66" s="15"/>
      <c r="C66" s="21"/>
      <c r="D66" s="21"/>
      <c r="E66" s="21"/>
      <c r="F66" s="21"/>
      <c r="G66" s="21"/>
      <c r="H66" s="75" t="n">
        <f aca="false">Momente!$E76+Momente!$G$10/70</f>
        <v>9.45000000000001</v>
      </c>
      <c r="I66" s="23"/>
    </row>
    <row r="67" customFormat="false" ht="15" hidden="false" customHeight="false" outlineLevel="0" collapsed="false">
      <c r="B67" s="15"/>
      <c r="C67" s="21"/>
      <c r="D67" s="21"/>
      <c r="E67" s="21"/>
      <c r="F67" s="21"/>
      <c r="G67" s="21"/>
      <c r="H67" s="75" t="n">
        <f aca="false">Momente!$E77+Momente!$G$10/70</f>
        <v>9.60000000000001</v>
      </c>
      <c r="I67" s="23"/>
    </row>
    <row r="68" customFormat="false" ht="15" hidden="false" customHeight="false" outlineLevel="0" collapsed="false">
      <c r="B68" s="15"/>
      <c r="C68" s="21"/>
      <c r="D68" s="21"/>
      <c r="E68" s="21"/>
      <c r="F68" s="21"/>
      <c r="G68" s="21"/>
      <c r="H68" s="75" t="n">
        <f aca="false">Momente!$E78+Momente!$G$10/70</f>
        <v>9.75000000000001</v>
      </c>
      <c r="I68" s="23"/>
    </row>
    <row r="69" customFormat="false" ht="15" hidden="false" customHeight="false" outlineLevel="0" collapsed="false">
      <c r="B69" s="15"/>
      <c r="C69" s="21"/>
      <c r="D69" s="21"/>
      <c r="E69" s="21"/>
      <c r="F69" s="21"/>
      <c r="G69" s="21"/>
      <c r="H69" s="75" t="n">
        <f aca="false">Momente!$E79+Momente!$G$10/70</f>
        <v>9.90000000000001</v>
      </c>
      <c r="I69" s="23"/>
    </row>
    <row r="70" customFormat="false" ht="15" hidden="false" customHeight="false" outlineLevel="0" collapsed="false">
      <c r="B70" s="15"/>
      <c r="C70" s="21"/>
      <c r="D70" s="21"/>
      <c r="E70" s="21"/>
      <c r="F70" s="21"/>
      <c r="G70" s="21"/>
      <c r="H70" s="75" t="n">
        <f aca="false">Momente!$E80+Momente!$G$10/70</f>
        <v>10.05</v>
      </c>
      <c r="I70" s="23"/>
    </row>
    <row r="71" customFormat="false" ht="15" hidden="false" customHeight="false" outlineLevel="0" collapsed="false">
      <c r="B71" s="15"/>
      <c r="C71" s="21"/>
      <c r="D71" s="21"/>
      <c r="E71" s="21"/>
      <c r="F71" s="21"/>
      <c r="G71" s="21"/>
      <c r="H71" s="75" t="n">
        <f aca="false">Momente!$E81+Momente!$G$10/70</f>
        <v>10.2</v>
      </c>
      <c r="I71" s="23"/>
    </row>
    <row r="72" customFormat="false" ht="15" hidden="false" customHeight="false" outlineLevel="0" collapsed="false">
      <c r="B72" s="15"/>
      <c r="C72" s="21"/>
      <c r="D72" s="21"/>
      <c r="E72" s="21"/>
      <c r="F72" s="21"/>
      <c r="G72" s="21"/>
      <c r="H72" s="75" t="n">
        <f aca="false">Momente!$E82+Momente!$G$10/70</f>
        <v>10.35</v>
      </c>
      <c r="I72" s="23"/>
    </row>
    <row r="73" customFormat="false" ht="15" hidden="false" customHeight="false" outlineLevel="0" collapsed="false">
      <c r="B73" s="15"/>
      <c r="C73" s="21"/>
      <c r="D73" s="21"/>
      <c r="E73" s="21"/>
      <c r="F73" s="21"/>
      <c r="G73" s="21"/>
      <c r="H73" s="77" t="n">
        <f aca="false">Momente!$E83+Momente!$G$10/70</f>
        <v>10.5</v>
      </c>
      <c r="I73" s="23"/>
    </row>
    <row r="74" customFormat="false" ht="15" hidden="false" customHeight="false" outlineLevel="0" collapsed="false">
      <c r="B74" s="26"/>
      <c r="C74" s="27"/>
      <c r="D74" s="27"/>
      <c r="E74" s="27"/>
      <c r="F74" s="27"/>
      <c r="G74" s="27"/>
      <c r="H74" s="27"/>
      <c r="I74" s="29"/>
    </row>
  </sheetData>
  <sheetProtection sheet="false"/>
  <mergeCells count="1">
    <mergeCell ref="B3:C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