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  <sheet name="Daten" sheetId="4" state="hidden" r:id="rId5"/>
  </sheets>
  <definedNames>
    <definedName function="false" hidden="false" name="Auflast" vbProcedure="false">Daten!$B$10</definedName>
    <definedName function="false" hidden="false" name="Erdbeschleunigung" vbProcedure="false">Daten!$B$8</definedName>
    <definedName function="false" hidden="false" name="Ergebnisse" vbProcedure="false">Ergebnisse!$A$15:$F$23</definedName>
    <definedName function="false" hidden="false" name="Ergebnisse_Querschnitt" vbProcedure="false">'Eingabe QS'!$A$15:$F$21</definedName>
    <definedName function="false" hidden="false" name="I_Profil" vbProcedure="false">'Eingabe QS'!$A$3:$F$13</definedName>
    <definedName function="false" hidden="false" name="Länge_Einfeldträger" vbProcedure="false">Daten!$B$3:$E$3</definedName>
    <definedName function="false" hidden="false" name="Nutzereingabe" vbProcedure="false">Ergebnisse!$A$3:$F$13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<sst xmlns="http://schemas.openxmlformats.org/spreadsheetml/2006/main" count="88" uniqueCount="66">
  <si>
    <t>Einfache statistische Berechnungen eines Einfeldträgers</t>
  </si>
  <si>
    <t>Gesamtlänge des Einfeldträgers</t>
  </si>
  <si>
    <t>L=</t>
  </si>
  <si>
    <t>[m]</t>
  </si>
  <si>
    <r>
      <t> 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</si>
  <si>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</si>
  <si>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</si>
  <si>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</si>
  <si>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</si>
  <si>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 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</si>
  <si>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</si>
  <si>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</si>
  <si>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</si>
  <si>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Summe aus Eigengewicht und Auflast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</si>
  <si>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</si>
  <si>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</si>
  <si>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</si>
  <si>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</si>
  <si>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</si>
  <si>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</si>
  <si>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</si>
  <si>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</si>
  <si>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</si>
  <si>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</si>
  <si>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</si>
  <si>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</si>
  <si>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</si>
  <si>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</si>
  <si>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</si>
  <si>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</si>
  <si>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</si>
  <si>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</si>
  <si>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Flanschsicke</t>
  </si>
  <si>
    <t>t=</t>
  </si>
  <si>
    <t>Wichte des Materials</t>
  </si>
  <si>
    <t>y=</t>
  </si>
  <si>
    <t>[kg/m³]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</si>
  <si>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</si>
  <si>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</si>
  <si>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</si>
  <si>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</si>
  <si>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</si>
  <si>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t>[cm⁴]</t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</si>
  <si>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</si>
  <si>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</si>
  <si>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</si>
  <si>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</si>
  <si>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</si>
  <si>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</si>
  <si>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</si>
  <si>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 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</si>
  <si>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 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</si>
  <si>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</si>
  <si>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</si>
  <si>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</si>
  <si>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</si>
  <si>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</si>
  <si>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</si>
  <si>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</si>
  <si>
    <t>Stelle x</t>
  </si>
  <si>
    <t>Daten</t>
  </si>
  <si>
    <t>Länge des Einfeldträgers</t>
  </si>
  <si>
    <t>Brückenlänge</t>
  </si>
  <si>
    <t>Schritte</t>
  </si>
  <si>
    <t>Erdbeschleunigung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</si>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</sst>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#,##0"/>
    <numFmt numFmtId="167" formatCode="#,##0.00"/>
    <numFmt numFmtId="168" formatCode="0.0"/>
    <numFmt numFmtId="169" formatCode="0"/>
    <numFmt numFmtId="170" formatCode="0.00&quot; m&quot;"/>
    <numFmt numFmtId="171" formatCode="0.0&quot; KN/m&quot;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u val="single"/>
      <sz val="21"/>
      <color rgb="FF461100"/>
      <name val="Calibri"/>
      <family val="2"/>
      <charset val="1"/>
    </font>
    <font>
      <i val="true"/>
      <sz val="18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b val="true"/>
      <sz val="18"/>
      <color rgb="FF461100"/>
      <name val="Calibri"/>
      <family val="2"/>
    </font>
    <font>
      <sz val="10"/>
      <color rgb="FF000000"/>
      <name val="Calibri"/>
      <family val="2"/>
    </font>
    <font>
      <b val="true"/>
      <sz val="10"/>
      <color rgb="FF000000"/>
      <name val="Calibri"/>
      <family val="2"/>
    </font>
    <font>
      <b val="true"/>
      <sz val="12"/>
      <color rgb="FF461100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79646"/>
        <bgColor rgb="FFF5A574"/>
      </patternFill>
    </fill>
    <fill>
      <patternFill patternType="solid">
        <fgColor rgb="FFFFFF5D"/>
        <bgColor rgb="FFFFFF00"/>
      </patternFill>
    </fill>
    <fill>
      <patternFill patternType="solid">
        <fgColor rgb="FFFFFFFF"/>
        <bgColor rgb="FFF2F2F2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thick">
        <color rgb="FF461100"/>
      </left>
      <right/>
      <top style="thick">
        <color rgb="FF461100"/>
      </top>
      <bottom/>
      <diagonal/>
    </border>
    <border diagonalUp="false" diagonalDown="false">
      <left/>
      <right/>
      <top style="thick">
        <color rgb="FF461100"/>
      </top>
      <bottom/>
      <diagonal/>
    </border>
    <border diagonalUp="false" diagonalDown="false">
      <left/>
      <right style="thick">
        <color rgb="FF461100"/>
      </right>
      <top style="thick">
        <color rgb="FF461100"/>
      </top>
      <bottom/>
      <diagonal/>
    </border>
    <border diagonalUp="false" diagonalDown="false">
      <left style="thick">
        <color rgb="FF461100"/>
      </left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ck">
        <color rgb="FF461100"/>
      </right>
      <top/>
      <bottom/>
      <diagonal/>
    </border>
    <border diagonalUp="false" diagonalDown="false">
      <left style="thick">
        <color rgb="FF461100"/>
      </left>
      <right/>
      <top/>
      <bottom style="thick">
        <color rgb="FF461100"/>
      </bottom>
      <diagonal/>
    </border>
    <border diagonalUp="false" diagonalDown="false">
      <left/>
      <right/>
      <top/>
      <bottom style="thick">
        <color rgb="FF461100"/>
      </bottom>
      <diagonal/>
    </border>
    <border diagonalUp="false" diagonalDown="false">
      <left/>
      <right style="thick">
        <color rgb="FF461100"/>
      </right>
      <top/>
      <bottom style="thick">
        <color rgb="FF461100"/>
      </bottom>
      <diagonal/>
    </border>
    <border diagonalUp="false" diagonalDown="false">
      <left style="thick">
        <color rgb="FF461100"/>
      </left>
      <right style="thick">
        <color rgb="FF461100"/>
      </right>
      <top style="thick">
        <color rgb="FF461100"/>
      </top>
      <bottom/>
      <diagonal/>
    </border>
    <border diagonalUp="false" diagonalDown="false">
      <left style="medium">
        <color rgb="FF461100"/>
      </left>
      <right style="medium">
        <color rgb="FF461100"/>
      </right>
      <top style="medium">
        <color rgb="FF461100"/>
      </top>
      <bottom style="medium">
        <color rgb="FF461100"/>
      </bottom>
      <diagonal/>
    </border>
    <border diagonalUp="false" diagonalDown="false">
      <left style="medium">
        <color rgb="FF461100"/>
      </left>
      <right style="thin">
        <color rgb="FF461100"/>
      </right>
      <top style="medium">
        <color rgb="FF461100"/>
      </top>
      <bottom style="medium">
        <color rgb="FF461100"/>
      </bottom>
      <diagonal/>
    </border>
    <border diagonalUp="false" diagonalDown="false">
      <left style="thin">
        <color rgb="FF461100"/>
      </left>
      <right style="thin">
        <color rgb="FF461100"/>
      </right>
      <top style="medium">
        <color rgb="FF461100"/>
      </top>
      <bottom style="medium">
        <color rgb="FF461100"/>
      </bottom>
      <diagonal/>
    </border>
    <border diagonalUp="false" diagonalDown="false">
      <left style="thin">
        <color rgb="FF461100"/>
      </left>
      <right style="medium">
        <color rgb="FF461100"/>
      </right>
      <top style="medium">
        <color rgb="FF461100"/>
      </top>
      <bottom style="medium">
        <color rgb="FF461100"/>
      </bottom>
      <diagonal/>
    </border>
    <border diagonalUp="false" diagonalDown="false">
      <left style="medium">
        <color rgb="FF461100"/>
      </left>
      <right style="thin">
        <color rgb="FF461100"/>
      </right>
      <top style="medium">
        <color rgb="FF461100"/>
      </top>
      <bottom style="thin">
        <color rgb="FF461100"/>
      </bottom>
      <diagonal/>
    </border>
    <border diagonalUp="false" diagonalDown="false">
      <left style="thin">
        <color rgb="FF461100"/>
      </left>
      <right style="thin">
        <color rgb="FF461100"/>
      </right>
      <top style="medium">
        <color rgb="FF461100"/>
      </top>
      <bottom style="thin">
        <color rgb="FF461100"/>
      </bottom>
      <diagonal/>
    </border>
    <border diagonalUp="false" diagonalDown="false">
      <left style="thin">
        <color rgb="FF461100"/>
      </left>
      <right style="medium">
        <color rgb="FF461100"/>
      </right>
      <top style="medium">
        <color rgb="FF461100"/>
      </top>
      <bottom style="thin">
        <color rgb="FF461100"/>
      </bottom>
      <diagonal/>
    </border>
    <border diagonalUp="false" diagonalDown="false">
      <left style="medium">
        <color rgb="FF461100"/>
      </left>
      <right style="medium">
        <color rgb="FF461100"/>
      </right>
      <top/>
      <bottom style="thin">
        <color rgb="FF461100"/>
      </bottom>
      <diagonal/>
    </border>
    <border diagonalUp="false" diagonalDown="false">
      <left style="medium">
        <color rgb="FF461100"/>
      </left>
      <right style="thin">
        <color rgb="FF461100"/>
      </right>
      <top style="thin">
        <color rgb="FF461100"/>
      </top>
      <bottom style="thin">
        <color rgb="FF461100"/>
      </bottom>
      <diagonal/>
    </border>
    <border diagonalUp="false" diagonalDown="false">
      <left style="thin">
        <color rgb="FF461100"/>
      </left>
      <right style="thin">
        <color rgb="FF461100"/>
      </right>
      <top style="thin">
        <color rgb="FF461100"/>
      </top>
      <bottom style="thin">
        <color rgb="FF461100"/>
      </bottom>
      <diagonal/>
    </border>
    <border diagonalUp="false" diagonalDown="false">
      <left style="thin">
        <color rgb="FF461100"/>
      </left>
      <right style="medium">
        <color rgb="FF461100"/>
      </right>
      <top style="thin">
        <color rgb="FF461100"/>
      </top>
      <bottom style="thin">
        <color rgb="FF461100"/>
      </bottom>
      <diagonal/>
    </border>
    <border diagonalUp="false" diagonalDown="false">
      <left style="medium">
        <color rgb="FF461100"/>
      </left>
      <right style="medium">
        <color rgb="FF461100"/>
      </right>
      <top style="thin">
        <color rgb="FF461100"/>
      </top>
      <bottom style="thin">
        <color rgb="FF461100"/>
      </bottom>
      <diagonal/>
    </border>
    <border diagonalUp="false" diagonalDown="false">
      <left style="medium">
        <color rgb="FF461100"/>
      </left>
      <right style="thin">
        <color rgb="FF461100"/>
      </right>
      <top style="thin">
        <color rgb="FF461100"/>
      </top>
      <bottom style="medium">
        <color rgb="FF461100"/>
      </bottom>
      <diagonal/>
    </border>
    <border diagonalUp="false" diagonalDown="false">
      <left style="thin">
        <color rgb="FF461100"/>
      </left>
      <right style="thin">
        <color rgb="FF461100"/>
      </right>
      <top style="thin">
        <color rgb="FF461100"/>
      </top>
      <bottom style="medium">
        <color rgb="FF461100"/>
      </bottom>
      <diagonal/>
    </border>
    <border diagonalUp="false" diagonalDown="false">
      <left style="thin">
        <color rgb="FF461100"/>
      </left>
      <right style="medium">
        <color rgb="FF461100"/>
      </right>
      <top style="thin">
        <color rgb="FF461100"/>
      </top>
      <bottom style="medium">
        <color rgb="FF461100"/>
      </bottom>
      <diagonal/>
    </border>
    <border diagonalUp="false" diagonalDown="false">
      <left style="medium">
        <color rgb="FF461100"/>
      </left>
      <right style="medium">
        <color rgb="FF461100"/>
      </right>
      <top style="thin">
        <color rgb="FF461100"/>
      </top>
      <bottom style="medium">
        <color rgb="FF46110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2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3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4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1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12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13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0" borderId="14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0" fillId="0" borderId="14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4" borderId="1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5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0" borderId="16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0" borderId="17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1" fillId="5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0" borderId="18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0" borderId="19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0" borderId="20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0" borderId="2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0" borderId="22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0" borderId="23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0" borderId="24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0" borderId="25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0" borderId="26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4" borderId="2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0" fillId="0" borderId="2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0" fillId="0" borderId="2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71" fontId="0" fillId="0" borderId="2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3300"/>
      <rgbColor rgb="FF00FF00"/>
      <rgbColor rgb="FF0000FF"/>
      <rgbColor rgb="FFFFFF00"/>
      <rgbColor rgb="FFFF00FF"/>
      <rgbColor rgb="FF00FFFF"/>
      <rgbColor rgb="FF741C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2F2F2"/>
      <rgbColor rgb="FFCCFFFF"/>
      <rgbColor rgb="FF660066"/>
      <rgbColor rgb="FFF5A574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5D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79646"/>
      <rgbColor rgb="FFC07332"/>
      <rgbColor rgb="FF666699"/>
      <rgbColor rgb="FF969696"/>
      <rgbColor rgb="FF003366"/>
      <rgbColor rgb="FF339966"/>
      <rgbColor rgb="FF003300"/>
      <rgbColor rgb="FF4611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b="1">
                <a:solidFill>
                  <a:srgbClr val="461100"/>
                </a:solidFill>
                <a:latin typeface="Calibri"/>
              </a:rPr>
              <a:t>Diagramm: Biegemomente</a:t>
            </a:r>
          </a:p>
        </c:rich>
      </c:tx>
      <c:layout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momente!$E$6:$E$7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61100"/>
            </a:solidFill>
            <a:ln w="12600">
              <a:solidFill>
                <a:srgbClr val="461100"/>
              </a:solidFill>
              <a:round/>
            </a:ln>
          </c:spPr>
          <c:marker>
            <c:symbol val="circle"/>
            <c:size val="5"/>
            <c:spPr>
              <a:solidFill>
                <a:srgbClr val="461100"/>
              </a:solidFill>
            </c:spPr>
          </c:marker>
          <c:xVal>
            <c:numRef>
              <c:f>momente!$A$8:$A$78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momente!$E$8:$E$78</c:f>
              <c:numCache>
                <c:formatCode>General</c:formatCode>
                <c:ptCount val="71"/>
                <c:pt idx="0">
                  <c:v>0</c:v>
                </c:pt>
                <c:pt idx="1">
                  <c:v>4141545.6</c:v>
                </c:pt>
                <c:pt idx="2">
                  <c:v>8163046.4</c:v>
                </c:pt>
                <c:pt idx="3">
                  <c:v>12064502.4</c:v>
                </c:pt>
                <c:pt idx="4">
                  <c:v>15845913.6</c:v>
                </c:pt>
                <c:pt idx="5">
                  <c:v>19507280</c:v>
                </c:pt>
                <c:pt idx="6">
                  <c:v>23048601.6</c:v>
                </c:pt>
                <c:pt idx="7">
                  <c:v>26469878.4</c:v>
                </c:pt>
                <c:pt idx="8">
                  <c:v>29771110.4</c:v>
                </c:pt>
                <c:pt idx="9">
                  <c:v>32952297.6</c:v>
                </c:pt>
                <c:pt idx="10">
                  <c:v>36013440</c:v>
                </c:pt>
                <c:pt idx="11">
                  <c:v>38954537.6</c:v>
                </c:pt>
                <c:pt idx="12">
                  <c:v>41775590.4</c:v>
                </c:pt>
                <c:pt idx="13">
                  <c:v>44476598.4</c:v>
                </c:pt>
                <c:pt idx="14">
                  <c:v>47057561.6</c:v>
                </c:pt>
                <c:pt idx="15">
                  <c:v>49518480</c:v>
                </c:pt>
                <c:pt idx="16">
                  <c:v>51859353.6</c:v>
                </c:pt>
                <c:pt idx="17">
                  <c:v>54080182.4</c:v>
                </c:pt>
                <c:pt idx="18">
                  <c:v>56180966.4</c:v>
                </c:pt>
                <c:pt idx="19">
                  <c:v>58161705.6</c:v>
                </c:pt>
                <c:pt idx="20">
                  <c:v>60022400</c:v>
                </c:pt>
                <c:pt idx="21">
                  <c:v>61763049.6</c:v>
                </c:pt>
                <c:pt idx="22">
                  <c:v>63383654.4</c:v>
                </c:pt>
                <c:pt idx="23">
                  <c:v>64884214.4</c:v>
                </c:pt>
                <c:pt idx="24">
                  <c:v>66264729.6</c:v>
                </c:pt>
                <c:pt idx="25">
                  <c:v>67525200</c:v>
                </c:pt>
                <c:pt idx="26">
                  <c:v>68665625.6</c:v>
                </c:pt>
                <c:pt idx="27">
                  <c:v>69686006.4</c:v>
                </c:pt>
                <c:pt idx="28">
                  <c:v>70586342.4</c:v>
                </c:pt>
                <c:pt idx="29">
                  <c:v>71366633.6</c:v>
                </c:pt>
                <c:pt idx="30">
                  <c:v>72026880</c:v>
                </c:pt>
                <c:pt idx="31">
                  <c:v>72567081.6</c:v>
                </c:pt>
                <c:pt idx="32">
                  <c:v>72987238.4</c:v>
                </c:pt>
                <c:pt idx="33">
                  <c:v>73287350.4</c:v>
                </c:pt>
                <c:pt idx="34">
                  <c:v>73467417.6</c:v>
                </c:pt>
                <c:pt idx="35">
                  <c:v>73527440</c:v>
                </c:pt>
                <c:pt idx="36">
                  <c:v>73467417.6</c:v>
                </c:pt>
                <c:pt idx="37">
                  <c:v>73287350.4</c:v>
                </c:pt>
                <c:pt idx="38">
                  <c:v>72987238.4</c:v>
                </c:pt>
                <c:pt idx="39">
                  <c:v>72567081.6</c:v>
                </c:pt>
                <c:pt idx="40">
                  <c:v>72026880</c:v>
                </c:pt>
                <c:pt idx="41">
                  <c:v>71366633.6</c:v>
                </c:pt>
                <c:pt idx="42">
                  <c:v>70586342.4</c:v>
                </c:pt>
                <c:pt idx="43">
                  <c:v>69686006.4</c:v>
                </c:pt>
                <c:pt idx="44">
                  <c:v>68665625.6</c:v>
                </c:pt>
                <c:pt idx="45">
                  <c:v>67525200</c:v>
                </c:pt>
                <c:pt idx="46">
                  <c:v>66264729.6</c:v>
                </c:pt>
                <c:pt idx="47">
                  <c:v>64884214.4</c:v>
                </c:pt>
                <c:pt idx="48">
                  <c:v>63383654.4</c:v>
                </c:pt>
                <c:pt idx="49">
                  <c:v>61763049.6</c:v>
                </c:pt>
                <c:pt idx="50">
                  <c:v>60022400</c:v>
                </c:pt>
                <c:pt idx="51">
                  <c:v>58161705.6</c:v>
                </c:pt>
                <c:pt idx="52">
                  <c:v>56180966.4000001</c:v>
                </c:pt>
                <c:pt idx="53">
                  <c:v>54080182.4000001</c:v>
                </c:pt>
                <c:pt idx="54">
                  <c:v>51859353.6000001</c:v>
                </c:pt>
                <c:pt idx="55">
                  <c:v>49518480.0000001</c:v>
                </c:pt>
                <c:pt idx="56">
                  <c:v>47057561.6000001</c:v>
                </c:pt>
                <c:pt idx="57">
                  <c:v>44476598.4000001</c:v>
                </c:pt>
                <c:pt idx="58">
                  <c:v>41775590.4000001</c:v>
                </c:pt>
                <c:pt idx="59">
                  <c:v>38954537.6000002</c:v>
                </c:pt>
                <c:pt idx="60">
                  <c:v>36013440.0000002</c:v>
                </c:pt>
                <c:pt idx="61">
                  <c:v>32952297.6000002</c:v>
                </c:pt>
                <c:pt idx="62">
                  <c:v>29771110.4000002</c:v>
                </c:pt>
                <c:pt idx="63">
                  <c:v>26469878.4000002</c:v>
                </c:pt>
                <c:pt idx="64">
                  <c:v>23048601.6000002</c:v>
                </c:pt>
                <c:pt idx="65">
                  <c:v>19507280.0000003</c:v>
                </c:pt>
                <c:pt idx="66">
                  <c:v>15845913.6000003</c:v>
                </c:pt>
                <c:pt idx="67">
                  <c:v>12064502.4000003</c:v>
                </c:pt>
                <c:pt idx="68">
                  <c:v>8163046.40000033</c:v>
                </c:pt>
                <c:pt idx="69">
                  <c:v>4141545.60000035</c:v>
                </c:pt>
                <c:pt idx="7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momente!$F$6:$F$7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c07332"/>
            </a:solidFill>
            <a:ln w="12600">
              <a:solidFill>
                <a:srgbClr val="c07332"/>
              </a:solidFill>
              <a:round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xVal>
            <c:numRef>
              <c:f>momente!$A$8:$A$78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momente!$F$8:$F$78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momente!$G$6:$G$7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ff3300"/>
            </a:solidFill>
            <a:ln w="12600">
              <a:solidFill>
                <a:srgbClr val="ff3300"/>
              </a:solidFill>
              <a:round/>
            </a:ln>
          </c:spPr>
          <c:marker>
            <c:symbol val="circle"/>
            <c:size val="5"/>
            <c:spPr>
              <a:solidFill>
                <a:srgbClr val="ff3300"/>
              </a:solidFill>
            </c:spPr>
          </c:marker>
          <c:xVal>
            <c:numRef>
              <c:f>momente!$A$8:$A$78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momente!$G$8:$G$78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momente!$H$6:$H$7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f5a574"/>
            </a:solidFill>
            <a:ln w="12600">
              <a:solidFill>
                <a:srgbClr val="f5a574"/>
              </a:solidFill>
              <a:round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xVal>
            <c:numRef>
              <c:f>momente!$A$8:$A$78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momente!$H$8:$H$78</c:f>
              <c:numCache>
                <c:formatCode>General</c:formatCode>
                <c:ptCount val="71"/>
                <c:pt idx="0">
                  <c:v>0</c:v>
                </c:pt>
                <c:pt idx="1">
                  <c:v>4147117.02857143</c:v>
                </c:pt>
                <c:pt idx="2">
                  <c:v>8174189.25714286</c:v>
                </c:pt>
                <c:pt idx="3">
                  <c:v>12081216.6857143</c:v>
                </c:pt>
                <c:pt idx="4">
                  <c:v>15868199.3142857</c:v>
                </c:pt>
                <c:pt idx="5">
                  <c:v>19535137.1428571</c:v>
                </c:pt>
                <c:pt idx="6">
                  <c:v>23082030.1714286</c:v>
                </c:pt>
                <c:pt idx="7">
                  <c:v>26508878.4</c:v>
                </c:pt>
                <c:pt idx="8">
                  <c:v>29815681.8285714</c:v>
                </c:pt>
                <c:pt idx="9">
                  <c:v>33002440.4571428</c:v>
                </c:pt>
                <c:pt idx="10">
                  <c:v>36069154.2857143</c:v>
                </c:pt>
                <c:pt idx="11">
                  <c:v>39011823.3142857</c:v>
                </c:pt>
                <c:pt idx="12">
                  <c:v>41834447.5428571</c:v>
                </c:pt>
                <c:pt idx="13">
                  <c:v>44537026.9714286</c:v>
                </c:pt>
                <c:pt idx="14">
                  <c:v>47119561.6</c:v>
                </c:pt>
                <c:pt idx="15">
                  <c:v>49582051.4285714</c:v>
                </c:pt>
                <c:pt idx="16">
                  <c:v>51924496.4571429</c:v>
                </c:pt>
                <c:pt idx="17">
                  <c:v>54146896.6857143</c:v>
                </c:pt>
                <c:pt idx="18">
                  <c:v>56249252.1142857</c:v>
                </c:pt>
                <c:pt idx="19">
                  <c:v>58231562.7428572</c:v>
                </c:pt>
                <c:pt idx="20">
                  <c:v>60093828.5714286</c:v>
                </c:pt>
                <c:pt idx="21">
                  <c:v>61836049.6</c:v>
                </c:pt>
                <c:pt idx="22">
                  <c:v>63458225.8285715</c:v>
                </c:pt>
                <c:pt idx="23">
                  <c:v>64960357.2571429</c:v>
                </c:pt>
                <c:pt idx="24">
                  <c:v>66342443.8857143</c:v>
                </c:pt>
                <c:pt idx="25">
                  <c:v>67604485.7142857</c:v>
                </c:pt>
                <c:pt idx="26">
                  <c:v>68746482.7428571</c:v>
                </c:pt>
                <c:pt idx="27">
                  <c:v>69768434.9714286</c:v>
                </c:pt>
                <c:pt idx="28">
                  <c:v>70670342.4</c:v>
                </c:pt>
                <c:pt idx="29">
                  <c:v>71452205.0285714</c:v>
                </c:pt>
                <c:pt idx="30">
                  <c:v>72114022.8571429</c:v>
                </c:pt>
                <c:pt idx="31">
                  <c:v>72655795.8857143</c:v>
                </c:pt>
                <c:pt idx="32">
                  <c:v>73077524.1142857</c:v>
                </c:pt>
                <c:pt idx="33">
                  <c:v>73377207.5428571</c:v>
                </c:pt>
                <c:pt idx="34">
                  <c:v>73554846.1714286</c:v>
                </c:pt>
                <c:pt idx="35">
                  <c:v>73612440</c:v>
                </c:pt>
                <c:pt idx="36">
                  <c:v>73549989.0285714</c:v>
                </c:pt>
                <c:pt idx="37">
                  <c:v>73367493.2571429</c:v>
                </c:pt>
                <c:pt idx="38">
                  <c:v>73064952.6857143</c:v>
                </c:pt>
                <c:pt idx="39">
                  <c:v>72642367.3142857</c:v>
                </c:pt>
                <c:pt idx="40">
                  <c:v>72099737.1428571</c:v>
                </c:pt>
                <c:pt idx="41">
                  <c:v>71437062.1714286</c:v>
                </c:pt>
                <c:pt idx="42">
                  <c:v>70654342.4</c:v>
                </c:pt>
                <c:pt idx="43">
                  <c:v>69751577.8285714</c:v>
                </c:pt>
                <c:pt idx="44">
                  <c:v>68728768.4571429</c:v>
                </c:pt>
                <c:pt idx="45">
                  <c:v>67585914.2857143</c:v>
                </c:pt>
                <c:pt idx="46">
                  <c:v>66323015.3142857</c:v>
                </c:pt>
                <c:pt idx="47">
                  <c:v>64940071.5428572</c:v>
                </c:pt>
                <c:pt idx="48">
                  <c:v>63437082.9714286</c:v>
                </c:pt>
                <c:pt idx="49">
                  <c:v>61814049.6</c:v>
                </c:pt>
                <c:pt idx="50">
                  <c:v>60070971.4285715</c:v>
                </c:pt>
                <c:pt idx="51">
                  <c:v>58207848.4571429</c:v>
                </c:pt>
                <c:pt idx="52">
                  <c:v>56224680.6857143</c:v>
                </c:pt>
                <c:pt idx="53">
                  <c:v>54121468.1142858</c:v>
                </c:pt>
                <c:pt idx="54">
                  <c:v>51898210.7428572</c:v>
                </c:pt>
                <c:pt idx="55">
                  <c:v>49554908.5714287</c:v>
                </c:pt>
                <c:pt idx="56">
                  <c:v>47091561.6000001</c:v>
                </c:pt>
                <c:pt idx="57">
                  <c:v>44508169.8285716</c:v>
                </c:pt>
                <c:pt idx="58">
                  <c:v>41804733.257143</c:v>
                </c:pt>
                <c:pt idx="59">
                  <c:v>38981251.8857144</c:v>
                </c:pt>
                <c:pt idx="60">
                  <c:v>36037725.7142859</c:v>
                </c:pt>
                <c:pt idx="61">
                  <c:v>32974154.7428573</c:v>
                </c:pt>
                <c:pt idx="62">
                  <c:v>29790538.9714288</c:v>
                </c:pt>
                <c:pt idx="63">
                  <c:v>26486878.4000002</c:v>
                </c:pt>
                <c:pt idx="64">
                  <c:v>23063173.0285717</c:v>
                </c:pt>
                <c:pt idx="65">
                  <c:v>19519422.8571431</c:v>
                </c:pt>
                <c:pt idx="66">
                  <c:v>15855627.8857146</c:v>
                </c:pt>
                <c:pt idx="67">
                  <c:v>12071788.114286</c:v>
                </c:pt>
                <c:pt idx="68">
                  <c:v>8167903.54285747</c:v>
                </c:pt>
                <c:pt idx="69">
                  <c:v>4143974.17142892</c:v>
                </c:pt>
                <c:pt idx="70">
                  <c:v>0</c:v>
                </c:pt>
              </c:numCache>
            </c:numRef>
          </c:yVal>
          <c:smooth val="1"/>
        </c:ser>
        <c:axId val="37679384"/>
        <c:axId val="4680228"/>
      </c:scatterChart>
      <c:valAx>
        <c:axId val="37679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x-Werte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4680228"/>
        <c:crosses val="autoZero"/>
      </c:valAx>
      <c:valAx>
        <c:axId val="46802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  <a:latin typeface="Calibri"/>
                  </a:rPr>
                  <a:t>N/m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7679384"/>
        <c:crossesAt val="0"/>
      </c:valAx>
      <c:spPr>
        <a:solidFill>
          <a:srgbClr val="f2f2f2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2f2f2"/>
    </a:solidFill>
    <a:ln w="25560">
      <a:solidFill>
        <a:srgbClr val="461100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46080</xdr:colOff>
      <xdr:row>24</xdr:row>
      <xdr:rowOff>19440</xdr:rowOff>
    </xdr:from>
    <xdr:to>
      <xdr:col>6</xdr:col>
      <xdr:colOff>26640</xdr:colOff>
      <xdr:row>45</xdr:row>
      <xdr:rowOff>38160</xdr:rowOff>
    </xdr:to>
    <xdr:graphicFrame>
      <xdr:nvGraphicFramePr>
        <xdr:cNvPr id="0" name="Diagramm 2"/>
        <xdr:cNvGraphicFramePr/>
      </xdr:nvGraphicFramePr>
      <xdr:xfrm>
        <a:off x="46080" y="5473800"/>
        <a:ext cx="6632640" cy="40194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74520</xdr:colOff>
      <xdr:row>23</xdr:row>
      <xdr:rowOff>360</xdr:rowOff>
    </xdr:from>
    <xdr:to>
      <xdr:col>5</xdr:col>
      <xdr:colOff>1064880</xdr:colOff>
      <xdr:row>42</xdr:row>
      <xdr:rowOff>106200</xdr:rowOff>
    </xdr:to>
    <xdr:pic>
      <xdr:nvPicPr>
        <xdr:cNvPr id="1" name="Grafik 1" descr=""/>
        <xdr:cNvPicPr/>
      </xdr:nvPicPr>
      <xdr:blipFill>
        <a:blip r:embed="rId1"/>
        <a:srcRect l="22688" t="28889" r="23552" b="14209"/>
        <a:stretch/>
      </xdr:blipFill>
      <xdr:spPr>
        <a:xfrm>
          <a:off x="74520" y="5328360"/>
          <a:ext cx="6533640" cy="37252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5D"/>
    <pageSetUpPr fitToPage="true"/>
  </sheetPr>
  <dimension ref="A1:I2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6" hidden="false" style="0" width="15.7142857142857" collapsed="true"/>
    <col min="7" max="1025" hidden="false" style="0" width="10.7295918367347" collapsed="true"/>
  </cols>
  <sheetData>
    <row r="1" customFormat="false" ht="38.25" hidden="false" customHeight="true" outlineLevel="0" collapsed="false">
      <c r="A1" s="1" t="s">
        <v>0</v>
      </c>
      <c r="B1" s="1"/>
      <c r="C1" s="1"/>
      <c r="D1" s="1"/>
      <c r="E1" s="1"/>
      <c r="F1" s="1"/>
      <c r="G1"/>
    </row>
    <row r="2" customFormat="false" ht="20.1" hidden="false" customHeight="true" outlineLevel="0" collapsed="false">
      <c r="A2" s="2"/>
      <c r="B2" s="2"/>
      <c r="C2" s="2"/>
      <c r="D2" s="2"/>
      <c r="E2" s="2"/>
      <c r="F2" s="2"/>
    </row>
    <row r="3" customFormat="false" ht="20.1" hidden="false" customHeight="true" outlineLevel="0" collapsed="false">
      <c r="A3" s="3"/>
      <c r="B3" s="4"/>
      <c r="C3" s="4"/>
      <c r="D3" s="4"/>
      <c r="E3" s="4"/>
      <c r="F3" s="5"/>
    </row>
    <row r="4" customFormat="false" ht="20.1" hidden="false" customHeight="true" outlineLevel="0" collapsed="false">
      <c r="A4" s="6" t="s">
        <v>1</v>
      </c>
      <c r="B4" s="6"/>
      <c r="C4" s="6"/>
      <c r="D4" s="7" t="s">
        <v>2</v>
      </c>
      <c r="E4" s="8" t="n">
        <v>14</v>
      </c>
      <c r="F4" s="9" t="s">
        <v>3</v>
      </c>
    </row>
    <row r="5" customFormat="false" ht="9.95" hidden="false" customHeight="true" outlineLevel="0" collapsed="false">
      <c r="A5" s="10"/>
      <c r="B5" s="11"/>
      <c r="C5" s="11"/>
      <c r="D5" s="11"/>
      <c r="E5" s="11"/>
      <c r="F5" s="12"/>
    </row>
    <row r="6" customFormat="false" ht="20.1" hidden="false" customHeight="true" outlineLevel="0" collapsed="false">
      <c r="A6" s="6" t="s">
        <v>4</v>
      </c>
      <c r="B6" s="6"/>
      <c r="C6" s="6"/>
      <c r="D6" s="13" t="s">
        <v>5</v>
      </c>
      <c r="E6" s="14" t="n">
        <v>20000</v>
      </c>
      <c r="F6" s="9" t="s">
        <v>6</v>
      </c>
    </row>
    <row r="7" customFormat="false" ht="9.95" hidden="false" customHeight="true" outlineLevel="0" collapsed="false">
      <c r="A7" s="10"/>
      <c r="B7" s="11"/>
      <c r="C7" s="11"/>
      <c r="D7" s="11"/>
      <c r="E7" s="11"/>
      <c r="F7" s="12"/>
    </row>
    <row r="8" customFormat="false" ht="20.1" hidden="false" customHeight="true" outlineLevel="0" collapsed="false">
      <c r="A8" s="6" t="s">
        <v>7</v>
      </c>
      <c r="B8" s="6"/>
      <c r="C8" s="6"/>
      <c r="D8" s="13" t="s">
        <v>8</v>
      </c>
      <c r="E8" s="8" t="n">
        <v>2</v>
      </c>
      <c r="F8" s="9" t="s">
        <v>3</v>
      </c>
      <c r="I8" s="15"/>
    </row>
    <row r="9" customFormat="false" ht="9.95" hidden="false" customHeight="true" outlineLevel="0" collapsed="false">
      <c r="A9" s="10"/>
      <c r="B9" s="11"/>
      <c r="C9" s="11"/>
      <c r="D9" s="11"/>
      <c r="E9" s="11"/>
      <c r="F9" s="12"/>
    </row>
    <row r="10" customFormat="false" ht="20.1" hidden="false" customHeight="true" outlineLevel="0" collapsed="false">
      <c r="A10" s="6" t="s">
        <v>9</v>
      </c>
      <c r="B10" s="6"/>
      <c r="C10" s="6"/>
      <c r="D10" s="13" t="s">
        <v>10</v>
      </c>
      <c r="E10" s="14" t="n">
        <v>20000</v>
      </c>
      <c r="F10" s="9" t="s">
        <v>6</v>
      </c>
    </row>
    <row r="11" customFormat="false" ht="9.95" hidden="false" customHeight="true" outlineLevel="0" collapsed="false">
      <c r="A11" s="10"/>
      <c r="B11" s="11"/>
      <c r="C11" s="11"/>
      <c r="D11" s="11"/>
      <c r="E11" s="11"/>
      <c r="F11" s="12"/>
    </row>
    <row r="12" customFormat="false" ht="20.1" hidden="false" customHeight="true" outlineLevel="0" collapsed="false">
      <c r="A12" s="6" t="s">
        <v>11</v>
      </c>
      <c r="B12" s="6"/>
      <c r="C12" s="6"/>
      <c r="D12" s="13" t="s">
        <v>12</v>
      </c>
      <c r="E12" s="8" t="n">
        <v>6.5</v>
      </c>
      <c r="F12" s="9" t="s">
        <v>3</v>
      </c>
    </row>
    <row r="13" customFormat="false" ht="20.1" hidden="false" customHeight="true" outlineLevel="0" collapsed="false">
      <c r="A13" s="16"/>
      <c r="B13" s="17"/>
      <c r="C13" s="17"/>
      <c r="D13" s="17"/>
      <c r="E13" s="17"/>
      <c r="F13" s="18"/>
    </row>
    <row r="14" customFormat="false" ht="20.1" hidden="false" customHeight="true" outlineLevel="0" collapsed="false">
      <c r="A14" s="19"/>
      <c r="B14" s="19"/>
      <c r="C14" s="19"/>
      <c r="D14" s="19"/>
      <c r="E14" s="19"/>
      <c r="F14" s="19"/>
    </row>
    <row r="15" customFormat="false" ht="20.1" hidden="false" customHeight="true" outlineLevel="0" collapsed="false">
      <c r="A15" s="3"/>
      <c r="B15" s="4"/>
      <c r="C15" s="4"/>
      <c r="D15" s="4"/>
      <c r="E15" s="4"/>
      <c r="F15" s="5"/>
    </row>
    <row r="16" customFormat="false" ht="20.1" hidden="false" customHeight="true" outlineLevel="0" collapsed="false">
      <c r="A16" s="6" t="s">
        <v>13</v>
      </c>
      <c r="B16" s="6"/>
      <c r="C16" s="6"/>
      <c r="D16" s="13" t="s">
        <v>14</v>
      </c>
      <c r="E16" s="20" t="n">
        <f aca="false">ROUND('Eingabe QS'!E20+Auflast*1000,-1)</f>
        <v>3001120</v>
      </c>
      <c r="F16" s="9" t="s">
        <v>15</v>
      </c>
    </row>
    <row r="17" customFormat="false" ht="9.95" hidden="false" customHeight="true" outlineLevel="0" collapsed="false">
      <c r="A17" s="10"/>
      <c r="B17" s="11"/>
      <c r="C17" s="11"/>
      <c r="D17" s="11"/>
      <c r="E17" s="11"/>
      <c r="F17" s="12"/>
    </row>
    <row r="18" customFormat="false" ht="20.1" hidden="false" customHeight="true" outlineLevel="0" collapsed="false">
      <c r="A18" s="6" t="s">
        <v>16</v>
      </c>
      <c r="B18" s="6"/>
      <c r="C18" s="6"/>
      <c r="D18" s="13" t="s">
        <v>17</v>
      </c>
      <c r="E18" s="20" t="n">
        <f aca="false">MAX(Momente!H8:H78)</f>
        <v>73612440</v>
      </c>
      <c r="F18" s="9" t="s">
        <v>18</v>
      </c>
    </row>
    <row r="19" customFormat="false" ht="9.95" hidden="false" customHeight="true" outlineLevel="0" collapsed="false">
      <c r="A19" s="10"/>
      <c r="B19" s="11"/>
      <c r="C19" s="11"/>
      <c r="D19" s="11"/>
      <c r="E19" s="11"/>
      <c r="F19" s="12"/>
    </row>
    <row r="20" customFormat="false" ht="20.1" hidden="false" customHeight="true" outlineLevel="0" collapsed="false">
      <c r="A20" s="6" t="s">
        <v>19</v>
      </c>
      <c r="B20" s="6"/>
      <c r="C20" s="6"/>
      <c r="D20" s="13" t="s">
        <v>20</v>
      </c>
      <c r="E20" s="20" t="n">
        <f aca="false">(E18/'Eingabe QS'!E18)*('Eingabe QS'!E4/2)</f>
        <v>45652.4844132415</v>
      </c>
      <c r="F20" s="9" t="s">
        <v>21</v>
      </c>
    </row>
    <row r="21" customFormat="false" ht="9.95" hidden="false" customHeight="true" outlineLevel="0" collapsed="false">
      <c r="A21" s="10"/>
      <c r="B21" s="11"/>
      <c r="C21" s="11"/>
      <c r="D21" s="11"/>
      <c r="E21" s="11"/>
      <c r="F21" s="12"/>
    </row>
    <row r="22" customFormat="false" ht="20.1" hidden="false" customHeight="true" outlineLevel="0" collapsed="false">
      <c r="A22" s="6" t="s">
        <v>22</v>
      </c>
      <c r="B22" s="6"/>
      <c r="C22" s="6"/>
      <c r="D22" s="13" t="s">
        <v>23</v>
      </c>
      <c r="E22" s="20" t="n">
        <f aca="false">VLOOKUP(E18,Momente!H8:I78,2,0)</f>
        <v>7</v>
      </c>
      <c r="F22" s="9" t="s">
        <v>3</v>
      </c>
    </row>
    <row r="23" customFormat="false" ht="20.1" hidden="false" customHeight="true" outlineLevel="0" collapsed="false">
      <c r="A23" s="16"/>
      <c r="B23" s="17"/>
      <c r="C23" s="17"/>
      <c r="D23" s="17"/>
      <c r="E23" s="17"/>
      <c r="F23" s="18"/>
    </row>
  </sheetData>
  <sheetProtection sheet="false"/>
  <mergeCells count="11">
    <mergeCell ref="A1:F1"/>
    <mergeCell ref="A2:F2"/>
    <mergeCell ref="A4:C4"/>
    <mergeCell ref="A6:C6"/>
    <mergeCell ref="A8:C8"/>
    <mergeCell ref="A10:C10"/>
    <mergeCell ref="A12:C12"/>
    <mergeCell ref="A16:C16"/>
    <mergeCell ref="A18:C18"/>
    <mergeCell ref="A20:C20"/>
    <mergeCell ref="A22:C22"/>
  </mergeCells>
  <dataValidations count="5">
    <dataValidation allowBlank="false" error="Diese Länge ist nicht zulässig!" errorTitle="Fehler!" operator="between" prompt="Hier die Länge des Einfeldträgers auswählen!" promptTitle="Wert auswählen!" showDropDown="false" showErrorMessage="true" showInputMessage="true" sqref="E4" type="list">
      <formula1>Länge_Einfeldträger</formula1>
      <formula2>0</formula2>
    </dataValidation>
    <dataValidation allowBlank="false" error="Sie haben entweder keine Zahl oder einen Wert ausgewählt welcher kleiner als Null ist!" errorTitle="Negativer Wert" operator="greaterThanOrEqual" prompt="Hier einen Wert in [N] für die erste Einzellast eingeben!" promptTitle="Wert eingeben!" showDropDown="false" showErrorMessage="true" showInputMessage="true" sqref="E6" type="decimal">
      <formula1>0</formula1>
      <formula2>0</formula2>
    </dataValidation>
    <dataValidation allowBlank="false" error="Sie haben entweder einen Wert kleiner als Null oder größer als die Länge des Einfeldträgers gewählt!" errorTitle="Fehler!" operator="between" prompt="Geben Sie hier die Position der Einzellast x1 an!" promptTitle="Wert eingeben!" showDropDown="false" showErrorMessage="true" showInputMessage="true" sqref="E8" type="decimal">
      <formula1>0</formula1>
      <formula2>$E$4</formula2>
    </dataValidation>
    <dataValidation allowBlank="false" error="Sie haben entweder keine Zahl oder einen Wert ausgewählt welcher kleiner als Null ist!" errorTitle="Negativer Wert" operator="greaterThanOrEqual" prompt="Hier einen Wert in [N] für die zweite Einzellast eingeben!" promptTitle="Wert eingeben!" showDropDown="false" showErrorMessage="true" showInputMessage="true" sqref="E10" type="decimal">
      <formula1>0</formula1>
      <formula2>0</formula2>
    </dataValidation>
    <dataValidation allowBlank="false" error="Sie haben entweder einen Wert kleiner als Null oder größer als die Länge des Einfeldträgers gewählt!" errorTitle="Fehler!" operator="between" prompt="Geben Sie hier die Position der Einzellast x2 an!" promptTitle="Wert eingeben!" showDropDown="false" showErrorMessage="true" showInputMessage="true" sqref="E12" type="decimal">
      <formula1>0</formula1>
      <formula2>$E$4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79646"/>
    <pageSetUpPr fitToPage="true"/>
  </sheetPr>
  <dimension ref="A1:F4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6" hidden="false" style="0" width="15.7142857142857" collapsed="true"/>
    <col min="7" max="1025" hidden="false" style="0" width="10.7295918367347" collapsed="true"/>
  </cols>
  <sheetData>
    <row r="1" customFormat="false" ht="38.25" hidden="false" customHeight="true" outlineLevel="0" collapsed="false">
      <c r="A1" s="1" t="s">
        <v>24</v>
      </c>
      <c r="B1" s="1"/>
      <c r="C1" s="1"/>
      <c r="D1" s="1"/>
      <c r="E1" s="1"/>
      <c r="F1" s="1"/>
      <c r="G1"/>
    </row>
    <row r="2" customFormat="false" ht="20.1" hidden="false" customHeight="true" outlineLevel="0" collapsed="false"/>
    <row r="3" customFormat="false" ht="20.1" hidden="false" customHeight="true" outlineLevel="0" collapsed="false">
      <c r="A3" s="3"/>
      <c r="B3" s="4"/>
      <c r="C3" s="4"/>
      <c r="D3" s="4"/>
      <c r="E3" s="4"/>
      <c r="F3" s="5"/>
    </row>
    <row r="4" customFormat="false" ht="20.1" hidden="false" customHeight="true" outlineLevel="0" collapsed="false">
      <c r="A4" s="6" t="s">
        <v>25</v>
      </c>
      <c r="B4" s="6"/>
      <c r="C4" s="6"/>
      <c r="D4" s="7" t="s">
        <v>26</v>
      </c>
      <c r="E4" s="8" t="n">
        <v>30</v>
      </c>
      <c r="F4" s="9" t="s">
        <v>27</v>
      </c>
    </row>
    <row r="5" customFormat="false" ht="9.95" hidden="false" customHeight="true" outlineLevel="0" collapsed="false">
      <c r="A5" s="10"/>
      <c r="B5" s="11"/>
      <c r="C5" s="11"/>
      <c r="D5" s="11"/>
      <c r="E5" s="11"/>
      <c r="F5" s="12"/>
    </row>
    <row r="6" customFormat="false" ht="20.1" hidden="false" customHeight="true" outlineLevel="0" collapsed="false">
      <c r="A6" s="6" t="s">
        <v>28</v>
      </c>
      <c r="B6" s="6"/>
      <c r="C6" s="6"/>
      <c r="D6" s="7" t="s">
        <v>29</v>
      </c>
      <c r="E6" s="8" t="n">
        <v>30</v>
      </c>
      <c r="F6" s="9" t="s">
        <v>27</v>
      </c>
    </row>
    <row r="7" customFormat="false" ht="9.95" hidden="false" customHeight="true" outlineLevel="0" collapsed="false">
      <c r="A7" s="10"/>
      <c r="B7" s="11"/>
      <c r="C7" s="11"/>
      <c r="D7" s="11"/>
      <c r="E7" s="11"/>
      <c r="F7" s="12"/>
    </row>
    <row r="8" customFormat="false" ht="20.1" hidden="false" customHeight="true" outlineLevel="0" collapsed="false">
      <c r="A8" s="6" t="s">
        <v>30</v>
      </c>
      <c r="B8" s="6"/>
      <c r="C8" s="6"/>
      <c r="D8" s="7" t="s">
        <v>31</v>
      </c>
      <c r="E8" s="8" t="n">
        <v>1.1</v>
      </c>
      <c r="F8" s="9" t="s">
        <v>27</v>
      </c>
    </row>
    <row r="9" customFormat="false" ht="9.95" hidden="false" customHeight="true" outlineLevel="0" collapsed="false">
      <c r="A9" s="10"/>
      <c r="B9" s="11"/>
      <c r="C9" s="11"/>
      <c r="D9" s="11"/>
      <c r="E9" s="11"/>
      <c r="F9" s="12"/>
    </row>
    <row r="10" customFormat="false" ht="20.1" hidden="false" customHeight="true" outlineLevel="0" collapsed="false">
      <c r="A10" s="6" t="s">
        <v>32</v>
      </c>
      <c r="B10" s="6"/>
      <c r="C10" s="6"/>
      <c r="D10" s="7" t="s">
        <v>33</v>
      </c>
      <c r="E10" s="8" t="n">
        <v>1.9</v>
      </c>
      <c r="F10" s="9" t="s">
        <v>27</v>
      </c>
    </row>
    <row r="11" customFormat="false" ht="9.95" hidden="false" customHeight="true" outlineLevel="0" collapsed="false">
      <c r="A11" s="10"/>
      <c r="B11" s="11"/>
      <c r="C11" s="11"/>
      <c r="D11" s="11"/>
      <c r="E11" s="11"/>
      <c r="F11" s="12"/>
    </row>
    <row r="12" customFormat="false" ht="20.1" hidden="false" customHeight="true" outlineLevel="0" collapsed="false">
      <c r="A12" s="6" t="s">
        <v>34</v>
      </c>
      <c r="B12" s="6"/>
      <c r="C12" s="6"/>
      <c r="D12" s="7" t="s">
        <v>35</v>
      </c>
      <c r="E12" s="8" t="n">
        <v>7850</v>
      </c>
      <c r="F12" s="9" t="s">
        <v>36</v>
      </c>
    </row>
    <row r="13" customFormat="false" ht="20.1" hidden="false" customHeight="true" outlineLevel="0" collapsed="false">
      <c r="A13" s="16"/>
      <c r="B13" s="17"/>
      <c r="C13" s="17"/>
      <c r="D13" s="17"/>
      <c r="E13" s="17"/>
      <c r="F13" s="18"/>
    </row>
    <row r="14" customFormat="false" ht="20.1" hidden="false" customHeight="true" outlineLevel="0" collapsed="false">
      <c r="A14" s="19"/>
      <c r="B14" s="19"/>
      <c r="C14" s="19"/>
      <c r="D14" s="19"/>
      <c r="E14" s="19"/>
      <c r="F14" s="19"/>
    </row>
    <row r="15" customFormat="false" ht="20.1" hidden="false" customHeight="true" outlineLevel="0" collapsed="false">
      <c r="A15" s="3"/>
      <c r="B15" s="4"/>
      <c r="C15" s="4"/>
      <c r="D15" s="4"/>
      <c r="E15" s="4"/>
      <c r="F15" s="5"/>
    </row>
    <row r="16" customFormat="false" ht="20.1" hidden="false" customHeight="true" outlineLevel="0" collapsed="false">
      <c r="A16" s="6" t="s">
        <v>37</v>
      </c>
      <c r="B16" s="6"/>
      <c r="C16" s="6"/>
      <c r="D16" s="13" t="s">
        <v>38</v>
      </c>
      <c r="E16" s="21" t="n">
        <f aca="false">(E10*E6*2)+(E8*(E4-2*E10))</f>
        <v>142.82</v>
      </c>
      <c r="F16" s="9" t="s">
        <v>39</v>
      </c>
    </row>
    <row r="17" customFormat="false" ht="9.95" hidden="false" customHeight="true" outlineLevel="0" collapsed="false">
      <c r="A17" s="10"/>
      <c r="B17" s="11"/>
      <c r="C17" s="11"/>
      <c r="D17" s="13"/>
      <c r="E17" s="11"/>
      <c r="F17" s="12"/>
    </row>
    <row r="18" customFormat="false" ht="20.1" hidden="false" customHeight="true" outlineLevel="0" collapsed="false">
      <c r="A18" s="6" t="s">
        <v>40</v>
      </c>
      <c r="B18" s="6"/>
      <c r="C18" s="6"/>
      <c r="D18" s="13" t="s">
        <v>41</v>
      </c>
      <c r="E18" s="21" t="n">
        <f aca="false">('Eingabe QS'!E6*'Eingabe QS'!E4^3-('Eingabe QS'!E6-'Eingabe QS'!E8)*('Eingabe QS'!E4-2*'Eingabe QS'!E10)^3)/12</f>
        <v>24186.7800666667</v>
      </c>
      <c r="F18" s="9" t="s">
        <v>42</v>
      </c>
    </row>
    <row r="19" customFormat="false" ht="9.95" hidden="false" customHeight="true" outlineLevel="0" collapsed="false">
      <c r="A19" s="10"/>
      <c r="B19" s="11"/>
      <c r="C19" s="11"/>
      <c r="D19" s="13"/>
      <c r="E19" s="11"/>
      <c r="F19" s="12"/>
    </row>
    <row r="20" customFormat="false" ht="20.1" hidden="false" customHeight="true" outlineLevel="0" collapsed="false">
      <c r="A20" s="6" t="s">
        <v>43</v>
      </c>
      <c r="B20" s="6"/>
      <c r="C20" s="6"/>
      <c r="D20" s="13" t="s">
        <v>44</v>
      </c>
      <c r="E20" s="21" t="n">
        <f aca="false">(E16/(10^4))*E12*Erdbeschleunigung</f>
        <v>1121.137</v>
      </c>
      <c r="F20" s="9" t="s">
        <v>15</v>
      </c>
    </row>
    <row r="21" customFormat="false" ht="20.1" hidden="false" customHeight="true" outlineLevel="0" collapsed="false">
      <c r="A21" s="16"/>
      <c r="B21" s="17"/>
      <c r="C21" s="17"/>
      <c r="D21" s="17"/>
      <c r="E21" s="17"/>
      <c r="F21" s="18"/>
    </row>
    <row r="23" customFormat="false" ht="20.1" hidden="false" customHeight="true" outlineLevel="0" collapsed="false">
      <c r="A23" s="22" t="s">
        <v>45</v>
      </c>
      <c r="B23" s="22"/>
      <c r="C23" s="22"/>
      <c r="D23" s="22"/>
      <c r="E23" s="22"/>
      <c r="F23" s="22"/>
    </row>
    <row r="24" customFormat="false" ht="15" hidden="false" customHeight="false" outlineLevel="0" collapsed="false">
      <c r="A24" s="23"/>
      <c r="B24" s="19"/>
      <c r="C24" s="19"/>
      <c r="D24" s="19"/>
      <c r="E24" s="19"/>
      <c r="F24" s="24"/>
    </row>
    <row r="25" customFormat="false" ht="15" hidden="false" customHeight="false" outlineLevel="0" collapsed="false">
      <c r="A25" s="23"/>
      <c r="B25" s="19"/>
      <c r="C25" s="19"/>
      <c r="D25" s="19"/>
      <c r="E25" s="19"/>
      <c r="F25" s="24"/>
    </row>
    <row r="26" customFormat="false" ht="15" hidden="false" customHeight="false" outlineLevel="0" collapsed="false">
      <c r="A26" s="23"/>
      <c r="B26" s="19"/>
      <c r="C26" s="19"/>
      <c r="D26" s="19"/>
      <c r="E26" s="19"/>
      <c r="F26" s="24"/>
    </row>
    <row r="27" customFormat="false" ht="15" hidden="false" customHeight="false" outlineLevel="0" collapsed="false">
      <c r="A27" s="23"/>
      <c r="B27" s="19"/>
      <c r="C27" s="19"/>
      <c r="D27" s="19"/>
      <c r="E27" s="19"/>
      <c r="F27" s="24"/>
    </row>
    <row r="28" customFormat="false" ht="15" hidden="false" customHeight="false" outlineLevel="0" collapsed="false">
      <c r="A28" s="23"/>
      <c r="B28" s="19"/>
      <c r="C28" s="19"/>
      <c r="D28" s="19"/>
      <c r="E28" s="19"/>
      <c r="F28" s="24"/>
    </row>
    <row r="29" customFormat="false" ht="15" hidden="false" customHeight="false" outlineLevel="0" collapsed="false">
      <c r="A29" s="23"/>
      <c r="B29" s="19"/>
      <c r="C29" s="19"/>
      <c r="D29" s="19"/>
      <c r="E29" s="19"/>
      <c r="F29" s="24"/>
    </row>
    <row r="30" customFormat="false" ht="15" hidden="false" customHeight="false" outlineLevel="0" collapsed="false">
      <c r="A30" s="23"/>
      <c r="B30" s="19"/>
      <c r="C30" s="19"/>
      <c r="D30" s="19"/>
      <c r="E30" s="19"/>
      <c r="F30" s="24"/>
    </row>
    <row r="31" customFormat="false" ht="15" hidden="false" customHeight="false" outlineLevel="0" collapsed="false">
      <c r="A31" s="23"/>
      <c r="B31" s="19"/>
      <c r="C31" s="19"/>
      <c r="D31" s="19"/>
      <c r="E31" s="19"/>
      <c r="F31" s="24"/>
    </row>
    <row r="32" customFormat="false" ht="15" hidden="false" customHeight="false" outlineLevel="0" collapsed="false">
      <c r="A32" s="23"/>
      <c r="B32" s="19"/>
      <c r="C32" s="19"/>
      <c r="D32" s="19"/>
      <c r="E32" s="19"/>
      <c r="F32" s="24"/>
    </row>
    <row r="33" customFormat="false" ht="15" hidden="false" customHeight="false" outlineLevel="0" collapsed="false">
      <c r="A33" s="23"/>
      <c r="B33" s="19"/>
      <c r="C33" s="19"/>
      <c r="D33" s="19"/>
      <c r="E33" s="19"/>
      <c r="F33" s="24"/>
    </row>
    <row r="34" customFormat="false" ht="15" hidden="false" customHeight="false" outlineLevel="0" collapsed="false">
      <c r="A34" s="23"/>
      <c r="B34" s="19"/>
      <c r="C34" s="19"/>
      <c r="D34" s="19"/>
      <c r="E34" s="19"/>
      <c r="F34" s="24"/>
    </row>
    <row r="35" customFormat="false" ht="15" hidden="false" customHeight="false" outlineLevel="0" collapsed="false">
      <c r="A35" s="23"/>
      <c r="B35" s="19"/>
      <c r="C35" s="19"/>
      <c r="D35" s="19"/>
      <c r="E35" s="19"/>
      <c r="F35" s="24"/>
    </row>
    <row r="36" customFormat="false" ht="15" hidden="false" customHeight="false" outlineLevel="0" collapsed="false">
      <c r="A36" s="23"/>
      <c r="B36" s="19"/>
      <c r="C36" s="19"/>
      <c r="D36" s="19"/>
      <c r="E36" s="19"/>
      <c r="F36" s="24"/>
    </row>
    <row r="37" customFormat="false" ht="15" hidden="false" customHeight="false" outlineLevel="0" collapsed="false">
      <c r="A37" s="23"/>
      <c r="B37" s="19"/>
      <c r="C37" s="19"/>
      <c r="D37" s="19"/>
      <c r="E37" s="19"/>
      <c r="F37" s="24"/>
    </row>
    <row r="38" customFormat="false" ht="15" hidden="false" customHeight="false" outlineLevel="0" collapsed="false">
      <c r="A38" s="23"/>
      <c r="B38" s="19"/>
      <c r="C38" s="19"/>
      <c r="D38" s="19"/>
      <c r="E38" s="19"/>
      <c r="F38" s="24"/>
    </row>
    <row r="39" customFormat="false" ht="15" hidden="false" customHeight="false" outlineLevel="0" collapsed="false">
      <c r="A39" s="23"/>
      <c r="B39" s="19"/>
      <c r="C39" s="19"/>
      <c r="D39" s="19"/>
      <c r="E39" s="19"/>
      <c r="F39" s="24"/>
    </row>
    <row r="40" customFormat="false" ht="15" hidden="false" customHeight="false" outlineLevel="0" collapsed="false">
      <c r="A40" s="23"/>
      <c r="B40" s="19"/>
      <c r="C40" s="19"/>
      <c r="D40" s="19"/>
      <c r="E40" s="19"/>
      <c r="F40" s="24"/>
    </row>
    <row r="41" customFormat="false" ht="15" hidden="false" customHeight="false" outlineLevel="0" collapsed="false">
      <c r="A41" s="23"/>
      <c r="B41" s="19"/>
      <c r="C41" s="19"/>
      <c r="D41" s="19"/>
      <c r="E41" s="19"/>
      <c r="F41" s="24"/>
    </row>
    <row r="42" customFormat="false" ht="15" hidden="false" customHeight="false" outlineLevel="0" collapsed="false">
      <c r="A42" s="23"/>
      <c r="B42" s="19"/>
      <c r="C42" s="19"/>
      <c r="D42" s="19"/>
      <c r="E42" s="19"/>
      <c r="F42" s="24"/>
    </row>
    <row r="43" customFormat="false" ht="15.75" hidden="false" customHeight="false" outlineLevel="0" collapsed="false">
      <c r="A43" s="25"/>
      <c r="B43" s="26"/>
      <c r="C43" s="26"/>
      <c r="D43" s="26"/>
      <c r="E43" s="26"/>
      <c r="F43" s="27"/>
    </row>
  </sheetData>
  <sheetProtection sheet="false"/>
  <mergeCells count="10">
    <mergeCell ref="A1:F1"/>
    <mergeCell ref="A4:C4"/>
    <mergeCell ref="A6:C6"/>
    <mergeCell ref="A8:C8"/>
    <mergeCell ref="A10:C10"/>
    <mergeCell ref="A12:C12"/>
    <mergeCell ref="A16:C16"/>
    <mergeCell ref="A18:C18"/>
    <mergeCell ref="A20:C20"/>
    <mergeCell ref="A23:F23"/>
  </mergeCells>
  <dataValidations count="5">
    <dataValidation allowBlank="false" error="Sie haben entweder keine Zahl oder einen Wert ausgewählt welcher kleiner als Null ist!" errorTitle="Negativer Wert" operator="greaterThanOrEqual" prompt="Hier die Höhe der Brücke eingeben!" promptTitle="Wert eingeben!" showDropDown="false" showErrorMessage="true" showInputMessage="true" sqref="E4" type="decimal">
      <formula1>0</formula1>
      <formula2>0</formula2>
    </dataValidation>
    <dataValidation allowBlank="false" error="Sie haben entweder keine Zahl oder einen Wert ausgewählt welcher kleiner als Null ist!" errorTitle="Negativer Wert" operator="greaterThanOrEqual" prompt="Hier die Breite der Brücke eingeben!" promptTitle="Wert eingeben!" showDropDown="false" showErrorMessage="true" showInputMessage="true" sqref="E6" type="decimal">
      <formula1>0</formula1>
      <formula2>0</formula2>
    </dataValidation>
    <dataValidation allowBlank="false" error="Sie haben entweder keine Zahl oder einen Wert ausgewählt welcher kleiner als Null ist!" errorTitle="Negativer Wert" operator="greaterThanOrEqual" prompt="Hier die Stegdicke der Brücke eingeben!" promptTitle="Wert eingeben!" showDropDown="false" showErrorMessage="true" showInputMessage="true" sqref="E8" type="decimal">
      <formula1>0</formula1>
      <formula2>0</formula2>
    </dataValidation>
    <dataValidation allowBlank="false" error="Sie haben entweder keine Zahl oder einen Wert ausgewählt welcher kleiner als Null ist!" errorTitle="Negativer Wert" operator="greaterThanOrEqual" prompt="Hier die Flanschdicke der Brücke eingeben!" promptTitle="Wert eingeben!" showDropDown="false" showErrorMessage="true" showInputMessage="true" sqref="E10" type="decimal">
      <formula1>0</formula1>
      <formula2>0</formula2>
    </dataValidation>
    <dataValidation allowBlank="false" error="Sie haben entweder keine Zahl oder einen Wert ausgewählt welcher kleiner als Null ist!" errorTitle="Negativer Wert" operator="greaterThanOrEqual" prompt="Hier die Wichte des Materials der Brücke eingeben!" promptTitle="Wert eingeben!" showDropDown="false" showErrorMessage="true" showInputMessage="true" sqref="E12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741C00"/>
    <pageSetUpPr fitToPage="true"/>
  </sheetPr>
  <dimension ref="A1:M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3" hidden="false" style="28" width="17.1428571428571" collapsed="true"/>
    <col min="4" max="4" hidden="false" style="0" width="5.57142857142857" collapsed="true"/>
    <col min="5" max="7" hidden="false" style="0" width="17.1428571428571" collapsed="true"/>
    <col min="8" max="8" hidden="false" style="0" width="14.7040816326531" collapsed="true"/>
    <col min="9" max="9" hidden="false" style="0" width="11.4183673469388" collapsed="true"/>
    <col min="10" max="1025" hidden="false" style="0" width="10.7295918367347" collapsed="true"/>
  </cols>
  <sheetData>
    <row r="1" customFormat="false" ht="15.75" hidden="false" customHeight="false" outlineLevel="0" collapsed="false">
      <c r="A1" s="0"/>
      <c r="B1" s="0"/>
      <c r="C1" s="0"/>
      <c r="D1"/>
    </row>
    <row r="2" customFormat="false" ht="33.75" hidden="false" customHeight="false" outlineLevel="0" collapsed="false">
      <c r="A2" s="29" t="s">
        <v>46</v>
      </c>
      <c r="B2" s="29" t="s">
        <v>47</v>
      </c>
      <c r="C2" s="29" t="s">
        <v>48</v>
      </c>
      <c r="E2" s="29" t="s">
        <v>49</v>
      </c>
      <c r="F2" s="29" t="s">
        <v>50</v>
      </c>
      <c r="G2" s="29" t="s">
        <v>51</v>
      </c>
    </row>
    <row r="3" customFormat="false" ht="15.75" hidden="false" customHeight="false" outlineLevel="0" collapsed="false">
      <c r="A3" s="29" t="s">
        <v>3</v>
      </c>
      <c r="B3" s="29" t="s">
        <v>3</v>
      </c>
      <c r="C3" s="29" t="s">
        <v>3</v>
      </c>
      <c r="E3" s="29" t="s">
        <v>15</v>
      </c>
      <c r="F3" s="29" t="s">
        <v>6</v>
      </c>
      <c r="G3" s="29" t="s">
        <v>6</v>
      </c>
      <c r="I3" s="15"/>
    </row>
    <row r="4" customFormat="false" ht="15.75" hidden="false" customHeight="false" outlineLevel="0" collapsed="false">
      <c r="A4" s="30" t="n">
        <f aca="false">Ergebnisse!E8</f>
        <v>2</v>
      </c>
      <c r="B4" s="31" t="n">
        <f aca="false">Ergebnisse!E12</f>
        <v>6.5</v>
      </c>
      <c r="C4" s="32" t="n">
        <f aca="false">Ergebnisse!E4</f>
        <v>14</v>
      </c>
      <c r="E4" s="30" t="n">
        <f aca="false">Ergebnisse!E16</f>
        <v>3001120</v>
      </c>
      <c r="F4" s="31" t="n">
        <f aca="false">Ergebnisse!E6</f>
        <v>20000</v>
      </c>
      <c r="G4" s="33" t="n">
        <f aca="false">Ergebnisse!E10</f>
        <v>20000</v>
      </c>
    </row>
    <row r="6" customFormat="false" ht="21.75" hidden="false" customHeight="true" outlineLevel="0" collapsed="false">
      <c r="A6" s="34" t="s">
        <v>52</v>
      </c>
      <c r="B6" s="34" t="s">
        <v>53</v>
      </c>
      <c r="C6" s="34" t="s">
        <v>54</v>
      </c>
      <c r="E6" s="34" t="s">
        <v>55</v>
      </c>
      <c r="F6" s="34" t="s">
        <v>56</v>
      </c>
      <c r="G6" s="34" t="s">
        <v>57</v>
      </c>
      <c r="H6" s="34" t="s">
        <v>58</v>
      </c>
      <c r="I6" s="34" t="s">
        <v>59</v>
      </c>
      <c r="J6" s="35"/>
      <c r="K6" s="35"/>
      <c r="L6" s="35"/>
      <c r="M6" s="35"/>
    </row>
    <row r="7" customFormat="false" ht="21.75" hidden="false" customHeight="true" outlineLevel="0" collapsed="false">
      <c r="A7" s="34" t="s">
        <v>3</v>
      </c>
      <c r="B7" s="34" t="s">
        <v>3</v>
      </c>
      <c r="C7" s="34" t="s">
        <v>3</v>
      </c>
      <c r="E7" s="34" t="s">
        <v>18</v>
      </c>
      <c r="F7" s="34" t="s">
        <v>18</v>
      </c>
      <c r="G7" s="34" t="s">
        <v>18</v>
      </c>
      <c r="H7" s="34" t="s">
        <v>18</v>
      </c>
      <c r="I7" s="34" t="s">
        <v>3</v>
      </c>
    </row>
    <row r="8" customFormat="false" ht="15" hidden="false" customHeight="false" outlineLevel="0" collapsed="false">
      <c r="A8" s="36" t="n">
        <v>0</v>
      </c>
      <c r="B8" s="37" t="n">
        <f aca="false">A8/$C$4</f>
        <v>0</v>
      </c>
      <c r="C8" s="38" t="n">
        <f aca="false">($C$4-A8)/$C$4</f>
        <v>1</v>
      </c>
      <c r="E8" s="36" t="n">
        <f aca="false">((B8)*(C8)/2)*Ergebnisse!$E$16*Ergebnisse!$E$4*Ergebnisse!$E$4</f>
        <v>0</v>
      </c>
      <c r="F8" s="39" t="n">
        <f aca="false">IF(A8&gt;Ergebnisse!$E$8,C8*Ergebnisse!$E$6*Ergebnisse!$E$8,B8*(Ergebnisse!$E$4-Ergebnisse!$E$8)*Ergebnisse!$E$6)</f>
        <v>0</v>
      </c>
      <c r="G8" s="37" t="n">
        <f aca="false">IF(A8&gt;Ergebnisse!$E$12,C8*Ergebnisse!$E$10*Ergebnisse!$E$12,B8*(Ergebnisse!$E$4-Ergebnisse!$E$12)*Ergebnisse!$E$10)</f>
        <v>0</v>
      </c>
      <c r="H8" s="38" t="n">
        <f aca="false">SUM(E8:G8)</f>
        <v>0</v>
      </c>
      <c r="I8" s="40" t="n">
        <f aca="false">A8</f>
        <v>0</v>
      </c>
    </row>
    <row r="9" customFormat="false" ht="15" hidden="false" customHeight="false" outlineLevel="0" collapsed="false">
      <c r="A9" s="41" t="n">
        <f aca="false">IF($C$4=Daten!$B$5,Momente!A8+Daten!$B$6,IF(Momente!$C$4=Daten!$C$5,Momente!A8+Daten!$C$6,IF(Momente!$C$4=Daten!$D$5,Momente!A8+Daten!$D$6,IF(Momente!$C$4=Daten!$E$5,Momente!A8+Daten!$E$6,0))))</f>
        <v>0.2</v>
      </c>
      <c r="B9" s="42" t="n">
        <f aca="false">A9/$C$4</f>
        <v>0.0142857142857143</v>
      </c>
      <c r="C9" s="43" t="n">
        <f aca="false">($C$4-A9)/$C$4</f>
        <v>0.985714285714286</v>
      </c>
      <c r="E9" s="41" t="n">
        <f aca="false">((B9)*(C9)/2)*Ergebnisse!$E$16*Ergebnisse!$E$4*Ergebnisse!$E$4</f>
        <v>4141545.6</v>
      </c>
      <c r="F9" s="42" t="n">
        <f aca="false">IF(A9&gt;Ergebnisse!$E$8,C9*Ergebnisse!$E$6*Ergebnisse!$E$8,B9*(Ergebnisse!$E$4-Ergebnisse!$E$8)*Ergebnisse!$E$6)</f>
        <v>3428.57142857143</v>
      </c>
      <c r="G9" s="42" t="n">
        <f aca="false">IF(A9&gt;Ergebnisse!$E$12,C9*Ergebnisse!$E$10*Ergebnisse!$E$12,B9*(Ergebnisse!$E$4-Ergebnisse!$E$12)*Ergebnisse!$E$10)</f>
        <v>2142.85714285714</v>
      </c>
      <c r="H9" s="43" t="n">
        <f aca="false">SUM(E9:G9)</f>
        <v>4147117.02857143</v>
      </c>
      <c r="I9" s="44" t="n">
        <f aca="false">A9</f>
        <v>0.2</v>
      </c>
    </row>
    <row r="10" customFormat="false" ht="15" hidden="false" customHeight="false" outlineLevel="0" collapsed="false">
      <c r="A10" s="41" t="n">
        <f aca="false">IF($C$4=Daten!$B$5,Momente!A9+Daten!$B$6,IF(Momente!$C$4=Daten!$C$5,Momente!A9+Daten!$C$6,IF(Momente!$C$4=Daten!$D$5,Momente!A9+Daten!$D$6,IF(Momente!$C$4=Daten!$E$5,Momente!A9+Daten!$E$6,0))))</f>
        <v>0.4</v>
      </c>
      <c r="B10" s="42" t="n">
        <f aca="false">A10/$C$4</f>
        <v>0.0285714285714286</v>
      </c>
      <c r="C10" s="43" t="n">
        <f aca="false">($C$4-A10)/$C$4</f>
        <v>0.971428571428571</v>
      </c>
      <c r="E10" s="41" t="n">
        <f aca="false">((B10)*(C10)/2)*Ergebnisse!$E$16*Ergebnisse!$E$4*Ergebnisse!$E$4</f>
        <v>8163046.4</v>
      </c>
      <c r="F10" s="42" t="n">
        <f aca="false">IF(A10&gt;Ergebnisse!$E$8,C10*Ergebnisse!$E$6*Ergebnisse!$E$8,B10*(Ergebnisse!$E$4-Ergebnisse!$E$8)*Ergebnisse!$E$6)</f>
        <v>6857.14285714286</v>
      </c>
      <c r="G10" s="42" t="n">
        <f aca="false">IF(A10&gt;Ergebnisse!$E$12,C10*Ergebnisse!$E$10*Ergebnisse!$E$12,B10*(Ergebnisse!$E$4-Ergebnisse!$E$12)*Ergebnisse!$E$10)</f>
        <v>4285.71428571429</v>
      </c>
      <c r="H10" s="43" t="n">
        <f aca="false">SUM(E10:G10)</f>
        <v>8174189.25714286</v>
      </c>
      <c r="I10" s="44" t="n">
        <f aca="false">A10</f>
        <v>0.4</v>
      </c>
    </row>
    <row r="11" customFormat="false" ht="15" hidden="false" customHeight="false" outlineLevel="0" collapsed="false">
      <c r="A11" s="41" t="n">
        <f aca="false">IF($C$4=Daten!$B$5,Momente!A10+Daten!$B$6,IF(Momente!$C$4=Daten!$C$5,Momente!A10+Daten!$C$6,IF(Momente!$C$4=Daten!$D$5,Momente!A10+Daten!$D$6,IF(Momente!$C$4=Daten!$E$5,Momente!A10+Daten!$E$6,0))))</f>
        <v>0.6</v>
      </c>
      <c r="B11" s="42" t="n">
        <f aca="false">A11/$C$4</f>
        <v>0.0428571428571429</v>
      </c>
      <c r="C11" s="43" t="n">
        <f aca="false">($C$4-A11)/$C$4</f>
        <v>0.957142857142857</v>
      </c>
      <c r="E11" s="41" t="n">
        <f aca="false">((B11)*(C11)/2)*Ergebnisse!$E$16*Ergebnisse!$E$4*Ergebnisse!$E$4</f>
        <v>12064502.4</v>
      </c>
      <c r="F11" s="42" t="n">
        <f aca="false">IF(A11&gt;Ergebnisse!$E$8,C11*Ergebnisse!$E$6*Ergebnisse!$E$8,B11*(Ergebnisse!$E$4-Ergebnisse!$E$8)*Ergebnisse!$E$6)</f>
        <v>10285.7142857143</v>
      </c>
      <c r="G11" s="42" t="n">
        <f aca="false">IF(A11&gt;Ergebnisse!$E$12,C11*Ergebnisse!$E$10*Ergebnisse!$E$12,B11*(Ergebnisse!$E$4-Ergebnisse!$E$12)*Ergebnisse!$E$10)</f>
        <v>6428.57142857143</v>
      </c>
      <c r="H11" s="43" t="n">
        <f aca="false">SUM(E11:G11)</f>
        <v>12081216.6857143</v>
      </c>
      <c r="I11" s="44" t="n">
        <f aca="false">A11</f>
        <v>0.6</v>
      </c>
    </row>
    <row r="12" customFormat="false" ht="15" hidden="false" customHeight="false" outlineLevel="0" collapsed="false">
      <c r="A12" s="41" t="n">
        <f aca="false">IF($C$4=Daten!$B$5,Momente!A11+Daten!$B$6,IF(Momente!$C$4=Daten!$C$5,Momente!A11+Daten!$C$6,IF(Momente!$C$4=Daten!$D$5,Momente!A11+Daten!$D$6,IF(Momente!$C$4=Daten!$E$5,Momente!A11+Daten!$E$6,0))))</f>
        <v>0.8</v>
      </c>
      <c r="B12" s="42" t="n">
        <f aca="false">A12/$C$4</f>
        <v>0.0571428571428571</v>
      </c>
      <c r="C12" s="43" t="n">
        <f aca="false">($C$4-A12)/$C$4</f>
        <v>0.942857142857143</v>
      </c>
      <c r="E12" s="41" t="n">
        <f aca="false">((B12)*(C12)/2)*Ergebnisse!$E$16*Ergebnisse!$E$4*Ergebnisse!$E$4</f>
        <v>15845913.6</v>
      </c>
      <c r="F12" s="42" t="n">
        <f aca="false">IF(A12&gt;Ergebnisse!$E$8,C12*Ergebnisse!$E$6*Ergebnisse!$E$8,B12*(Ergebnisse!$E$4-Ergebnisse!$E$8)*Ergebnisse!$E$6)</f>
        <v>13714.2857142857</v>
      </c>
      <c r="G12" s="42" t="n">
        <f aca="false">IF(A12&gt;Ergebnisse!$E$12,C12*Ergebnisse!$E$10*Ergebnisse!$E$12,B12*(Ergebnisse!$E$4-Ergebnisse!$E$12)*Ergebnisse!$E$10)</f>
        <v>8571.42857142857</v>
      </c>
      <c r="H12" s="43" t="n">
        <f aca="false">SUM(E12:G12)</f>
        <v>15868199.3142857</v>
      </c>
      <c r="I12" s="44" t="n">
        <f aca="false">A12</f>
        <v>0.8</v>
      </c>
    </row>
    <row r="13" customFormat="false" ht="15" hidden="false" customHeight="false" outlineLevel="0" collapsed="false">
      <c r="A13" s="41" t="n">
        <f aca="false">IF($C$4=Daten!$B$5,Momente!A12+Daten!$B$6,IF(Momente!$C$4=Daten!$C$5,Momente!A12+Daten!$C$6,IF(Momente!$C$4=Daten!$D$5,Momente!A12+Daten!$D$6,IF(Momente!$C$4=Daten!$E$5,Momente!A12+Daten!$E$6,0))))</f>
        <v>1</v>
      </c>
      <c r="B13" s="42" t="n">
        <f aca="false">A13/$C$4</f>
        <v>0.0714285714285714</v>
      </c>
      <c r="C13" s="43" t="n">
        <f aca="false">($C$4-A13)/$C$4</f>
        <v>0.928571428571429</v>
      </c>
      <c r="E13" s="41" t="n">
        <f aca="false">((B13)*(C13)/2)*Ergebnisse!$E$16*Ergebnisse!$E$4*Ergebnisse!$E$4</f>
        <v>19507280</v>
      </c>
      <c r="F13" s="42" t="n">
        <f aca="false">IF(A13&gt;Ergebnisse!$E$8,C13*Ergebnisse!$E$6*Ergebnisse!$E$8,B13*(Ergebnisse!$E$4-Ergebnisse!$E$8)*Ergebnisse!$E$6)</f>
        <v>17142.8571428571</v>
      </c>
      <c r="G13" s="42" t="n">
        <f aca="false">IF(A13&gt;Ergebnisse!$E$12,C13*Ergebnisse!$E$10*Ergebnisse!$E$12,B13*(Ergebnisse!$E$4-Ergebnisse!$E$12)*Ergebnisse!$E$10)</f>
        <v>10714.2857142857</v>
      </c>
      <c r="H13" s="43" t="n">
        <f aca="false">SUM(E13:G13)</f>
        <v>19535137.1428571</v>
      </c>
      <c r="I13" s="44" t="n">
        <f aca="false">A13</f>
        <v>1</v>
      </c>
    </row>
    <row r="14" customFormat="false" ht="15" hidden="false" customHeight="false" outlineLevel="0" collapsed="false">
      <c r="A14" s="41" t="n">
        <f aca="false">IF($C$4=Daten!$B$5,Momente!A13+Daten!$B$6,IF(Momente!$C$4=Daten!$C$5,Momente!A13+Daten!$C$6,IF(Momente!$C$4=Daten!$D$5,Momente!A13+Daten!$D$6,IF(Momente!$C$4=Daten!$E$5,Momente!A13+Daten!$E$6,0))))</f>
        <v>1.2</v>
      </c>
      <c r="B14" s="42" t="n">
        <f aca="false">A14/$C$4</f>
        <v>0.0857142857142857</v>
      </c>
      <c r="C14" s="43" t="n">
        <f aca="false">($C$4-A14)/$C$4</f>
        <v>0.914285714285714</v>
      </c>
      <c r="E14" s="41" t="n">
        <f aca="false">((B14)*(C14)/2)*Ergebnisse!$E$16*Ergebnisse!$E$4*Ergebnisse!$E$4</f>
        <v>23048601.6</v>
      </c>
      <c r="F14" s="42" t="n">
        <f aca="false">IF(A14&gt;Ergebnisse!$E$8,C14*Ergebnisse!$E$6*Ergebnisse!$E$8,B14*(Ergebnisse!$E$4-Ergebnisse!$E$8)*Ergebnisse!$E$6)</f>
        <v>20571.4285714286</v>
      </c>
      <c r="G14" s="42" t="n">
        <f aca="false">IF(A14&gt;Ergebnisse!$E$12,C14*Ergebnisse!$E$10*Ergebnisse!$E$12,B14*(Ergebnisse!$E$4-Ergebnisse!$E$12)*Ergebnisse!$E$10)</f>
        <v>12857.1428571429</v>
      </c>
      <c r="H14" s="43" t="n">
        <f aca="false">SUM(E14:G14)</f>
        <v>23082030.1714286</v>
      </c>
      <c r="I14" s="44" t="n">
        <f aca="false">A14</f>
        <v>1.2</v>
      </c>
    </row>
    <row r="15" customFormat="false" ht="15" hidden="false" customHeight="false" outlineLevel="0" collapsed="false">
      <c r="A15" s="41" t="n">
        <f aca="false">IF($C$4=Daten!$B$5,Momente!A14+Daten!$B$6,IF(Momente!$C$4=Daten!$C$5,Momente!A14+Daten!$C$6,IF(Momente!$C$4=Daten!$D$5,Momente!A14+Daten!$D$6,IF(Momente!$C$4=Daten!$E$5,Momente!A14+Daten!$E$6,0))))</f>
        <v>1.4</v>
      </c>
      <c r="B15" s="42" t="n">
        <f aca="false">A15/$C$4</f>
        <v>0.1</v>
      </c>
      <c r="C15" s="43" t="n">
        <f aca="false">($C$4-A15)/$C$4</f>
        <v>0.9</v>
      </c>
      <c r="E15" s="41" t="n">
        <f aca="false">((B15)*(C15)/2)*Ergebnisse!$E$16*Ergebnisse!$E$4*Ergebnisse!$E$4</f>
        <v>26469878.4</v>
      </c>
      <c r="F15" s="42" t="n">
        <f aca="false">IF(A15&gt;Ergebnisse!$E$8,C15*Ergebnisse!$E$6*Ergebnisse!$E$8,B15*(Ergebnisse!$E$4-Ergebnisse!$E$8)*Ergebnisse!$E$6)</f>
        <v>24000</v>
      </c>
      <c r="G15" s="42" t="n">
        <f aca="false">IF(A15&gt;Ergebnisse!$E$12,C15*Ergebnisse!$E$10*Ergebnisse!$E$12,B15*(Ergebnisse!$E$4-Ergebnisse!$E$12)*Ergebnisse!$E$10)</f>
        <v>15000</v>
      </c>
      <c r="H15" s="43" t="n">
        <f aca="false">SUM(E15:G15)</f>
        <v>26508878.4</v>
      </c>
      <c r="I15" s="44" t="n">
        <f aca="false">A15</f>
        <v>1.4</v>
      </c>
    </row>
    <row r="16" customFormat="false" ht="15" hidden="false" customHeight="false" outlineLevel="0" collapsed="false">
      <c r="A16" s="41" t="n">
        <f aca="false">IF($C$4=Daten!$B$5,Momente!A15+Daten!$B$6,IF(Momente!$C$4=Daten!$C$5,Momente!A15+Daten!$C$6,IF(Momente!$C$4=Daten!$D$5,Momente!A15+Daten!$D$6,IF(Momente!$C$4=Daten!$E$5,Momente!A15+Daten!$E$6,0))))</f>
        <v>1.6</v>
      </c>
      <c r="B16" s="42" t="n">
        <f aca="false">A16/$C$4</f>
        <v>0.114285714285714</v>
      </c>
      <c r="C16" s="43" t="n">
        <f aca="false">($C$4-A16)/$C$4</f>
        <v>0.885714285714286</v>
      </c>
      <c r="E16" s="41" t="n">
        <f aca="false">((B16)*(C16)/2)*Ergebnisse!$E$16*Ergebnisse!$E$4*Ergebnisse!$E$4</f>
        <v>29771110.4</v>
      </c>
      <c r="F16" s="42" t="n">
        <f aca="false">IF(A16&gt;Ergebnisse!$E$8,C16*Ergebnisse!$E$6*Ergebnisse!$E$8,B16*(Ergebnisse!$E$4-Ergebnisse!$E$8)*Ergebnisse!$E$6)</f>
        <v>27428.5714285714</v>
      </c>
      <c r="G16" s="42" t="n">
        <f aca="false">IF(A16&gt;Ergebnisse!$E$12,C16*Ergebnisse!$E$10*Ergebnisse!$E$12,B16*(Ergebnisse!$E$4-Ergebnisse!$E$12)*Ergebnisse!$E$10)</f>
        <v>17142.8571428571</v>
      </c>
      <c r="H16" s="43" t="n">
        <f aca="false">SUM(E16:G16)</f>
        <v>29815681.8285714</v>
      </c>
      <c r="I16" s="44" t="n">
        <f aca="false">A16</f>
        <v>1.6</v>
      </c>
    </row>
    <row r="17" customFormat="false" ht="15" hidden="false" customHeight="false" outlineLevel="0" collapsed="false">
      <c r="A17" s="41" t="n">
        <f aca="false">IF($C$4=Daten!$B$5,Momente!A16+Daten!$B$6,IF(Momente!$C$4=Daten!$C$5,Momente!A16+Daten!$C$6,IF(Momente!$C$4=Daten!$D$5,Momente!A16+Daten!$D$6,IF(Momente!$C$4=Daten!$E$5,Momente!A16+Daten!$E$6,0))))</f>
        <v>1.8</v>
      </c>
      <c r="B17" s="42" t="n">
        <f aca="false">A17/$C$4</f>
        <v>0.128571428571429</v>
      </c>
      <c r="C17" s="43" t="n">
        <f aca="false">($C$4-A17)/$C$4</f>
        <v>0.871428571428571</v>
      </c>
      <c r="E17" s="41" t="n">
        <f aca="false">((B17)*(C17)/2)*Ergebnisse!$E$16*Ergebnisse!$E$4*Ergebnisse!$E$4</f>
        <v>32952297.6</v>
      </c>
      <c r="F17" s="42" t="n">
        <f aca="false">IF(A17&gt;Ergebnisse!$E$8,C17*Ergebnisse!$E$6*Ergebnisse!$E$8,B17*(Ergebnisse!$E$4-Ergebnisse!$E$8)*Ergebnisse!$E$6)</f>
        <v>30857.1428571429</v>
      </c>
      <c r="G17" s="42" t="n">
        <f aca="false">IF(A17&gt;Ergebnisse!$E$12,C17*Ergebnisse!$E$10*Ergebnisse!$E$12,B17*(Ergebnisse!$E$4-Ergebnisse!$E$12)*Ergebnisse!$E$10)</f>
        <v>19285.7142857143</v>
      </c>
      <c r="H17" s="43" t="n">
        <f aca="false">SUM(E17:G17)</f>
        <v>33002440.4571428</v>
      </c>
      <c r="I17" s="44" t="n">
        <f aca="false">A17</f>
        <v>1.8</v>
      </c>
    </row>
    <row r="18" customFormat="false" ht="15" hidden="false" customHeight="false" outlineLevel="0" collapsed="false">
      <c r="A18" s="41" t="n">
        <f aca="false">IF($C$4=Daten!$B$5,Momente!A17+Daten!$B$6,IF(Momente!$C$4=Daten!$C$5,Momente!A17+Daten!$C$6,IF(Momente!$C$4=Daten!$D$5,Momente!A17+Daten!$D$6,IF(Momente!$C$4=Daten!$E$5,Momente!A17+Daten!$E$6,0))))</f>
        <v>2</v>
      </c>
      <c r="B18" s="42" t="n">
        <f aca="false">A18/$C$4</f>
        <v>0.142857142857143</v>
      </c>
      <c r="C18" s="43" t="n">
        <f aca="false">($C$4-A18)/$C$4</f>
        <v>0.857142857142857</v>
      </c>
      <c r="E18" s="41" t="n">
        <f aca="false">((B18)*(C18)/2)*Ergebnisse!$E$16*Ergebnisse!$E$4*Ergebnisse!$E$4</f>
        <v>36013440</v>
      </c>
      <c r="F18" s="42" t="n">
        <f aca="false">IF(A18&gt;Ergebnisse!$E$8,C18*Ergebnisse!$E$6*Ergebnisse!$E$8,B18*(Ergebnisse!$E$4-Ergebnisse!$E$8)*Ergebnisse!$E$6)</f>
        <v>34285.7142857143</v>
      </c>
      <c r="G18" s="42" t="n">
        <f aca="false">IF(A18&gt;Ergebnisse!$E$12,C18*Ergebnisse!$E$10*Ergebnisse!$E$12,B18*(Ergebnisse!$E$4-Ergebnisse!$E$12)*Ergebnisse!$E$10)</f>
        <v>21428.5714285714</v>
      </c>
      <c r="H18" s="43" t="n">
        <f aca="false">SUM(E18:G18)</f>
        <v>36069154.2857143</v>
      </c>
      <c r="I18" s="44" t="n">
        <f aca="false">A18</f>
        <v>2</v>
      </c>
    </row>
    <row r="19" customFormat="false" ht="15" hidden="false" customHeight="false" outlineLevel="0" collapsed="false">
      <c r="A19" s="41" t="n">
        <f aca="false">IF($C$4=Daten!$B$5,Momente!A18+Daten!$B$6,IF(Momente!$C$4=Daten!$C$5,Momente!A18+Daten!$C$6,IF(Momente!$C$4=Daten!$D$5,Momente!A18+Daten!$D$6,IF(Momente!$C$4=Daten!$E$5,Momente!A18+Daten!$E$6,0))))</f>
        <v>2.2</v>
      </c>
      <c r="B19" s="42" t="n">
        <f aca="false">A19/$C$4</f>
        <v>0.157142857142857</v>
      </c>
      <c r="C19" s="43" t="n">
        <f aca="false">($C$4-A19)/$C$4</f>
        <v>0.842857142857143</v>
      </c>
      <c r="E19" s="41" t="n">
        <f aca="false">((B19)*(C19)/2)*Ergebnisse!$E$16*Ergebnisse!$E$4*Ergebnisse!$E$4</f>
        <v>38954537.6</v>
      </c>
      <c r="F19" s="42" t="n">
        <f aca="false">IF(A19&gt;Ergebnisse!$E$8,C19*Ergebnisse!$E$6*Ergebnisse!$E$8,B19*(Ergebnisse!$E$4-Ergebnisse!$E$8)*Ergebnisse!$E$6)</f>
        <v>33714.2857142857</v>
      </c>
      <c r="G19" s="42" t="n">
        <f aca="false">IF(A19&gt;Ergebnisse!$E$12,C19*Ergebnisse!$E$10*Ergebnisse!$E$12,B19*(Ergebnisse!$E$4-Ergebnisse!$E$12)*Ergebnisse!$E$10)</f>
        <v>23571.4285714286</v>
      </c>
      <c r="H19" s="43" t="n">
        <f aca="false">SUM(E19:G19)</f>
        <v>39011823.3142857</v>
      </c>
      <c r="I19" s="44" t="n">
        <f aca="false">A19</f>
        <v>2.2</v>
      </c>
    </row>
    <row r="20" customFormat="false" ht="15" hidden="false" customHeight="false" outlineLevel="0" collapsed="false">
      <c r="A20" s="41" t="n">
        <f aca="false">IF($C$4=Daten!$B$5,Momente!A19+Daten!$B$6,IF(Momente!$C$4=Daten!$C$5,Momente!A19+Daten!$C$6,IF(Momente!$C$4=Daten!$D$5,Momente!A19+Daten!$D$6,IF(Momente!$C$4=Daten!$E$5,Momente!A19+Daten!$E$6,0))))</f>
        <v>2.4</v>
      </c>
      <c r="B20" s="42" t="n">
        <f aca="false">A20/$C$4</f>
        <v>0.171428571428571</v>
      </c>
      <c r="C20" s="43" t="n">
        <f aca="false">($C$4-A20)/$C$4</f>
        <v>0.828571428571429</v>
      </c>
      <c r="E20" s="41" t="n">
        <f aca="false">((B20)*(C20)/2)*Ergebnisse!$E$16*Ergebnisse!$E$4*Ergebnisse!$E$4</f>
        <v>41775590.4</v>
      </c>
      <c r="F20" s="42" t="n">
        <f aca="false">IF(A20&gt;Ergebnisse!$E$8,C20*Ergebnisse!$E$6*Ergebnisse!$E$8,B20*(Ergebnisse!$E$4-Ergebnisse!$E$8)*Ergebnisse!$E$6)</f>
        <v>33142.8571428571</v>
      </c>
      <c r="G20" s="42" t="n">
        <f aca="false">IF(A20&gt;Ergebnisse!$E$12,C20*Ergebnisse!$E$10*Ergebnisse!$E$12,B20*(Ergebnisse!$E$4-Ergebnisse!$E$12)*Ergebnisse!$E$10)</f>
        <v>25714.2857142857</v>
      </c>
      <c r="H20" s="43" t="n">
        <f aca="false">SUM(E20:G20)</f>
        <v>41834447.5428571</v>
      </c>
      <c r="I20" s="44" t="n">
        <f aca="false">A20</f>
        <v>2.4</v>
      </c>
    </row>
    <row r="21" customFormat="false" ht="15" hidden="false" customHeight="false" outlineLevel="0" collapsed="false">
      <c r="A21" s="41" t="n">
        <f aca="false">IF($C$4=Daten!$B$5,Momente!A20+Daten!$B$6,IF(Momente!$C$4=Daten!$C$5,Momente!A20+Daten!$C$6,IF(Momente!$C$4=Daten!$D$5,Momente!A20+Daten!$D$6,IF(Momente!$C$4=Daten!$E$5,Momente!A20+Daten!$E$6,0))))</f>
        <v>2.6</v>
      </c>
      <c r="B21" s="42" t="n">
        <f aca="false">A21/$C$4</f>
        <v>0.185714285714286</v>
      </c>
      <c r="C21" s="43" t="n">
        <f aca="false">($C$4-A21)/$C$4</f>
        <v>0.814285714285714</v>
      </c>
      <c r="E21" s="41" t="n">
        <f aca="false">((B21)*(C21)/2)*Ergebnisse!$E$16*Ergebnisse!$E$4*Ergebnisse!$E$4</f>
        <v>44476598.4</v>
      </c>
      <c r="F21" s="42" t="n">
        <f aca="false">IF(A21&gt;Ergebnisse!$E$8,C21*Ergebnisse!$E$6*Ergebnisse!$E$8,B21*(Ergebnisse!$E$4-Ergebnisse!$E$8)*Ergebnisse!$E$6)</f>
        <v>32571.4285714286</v>
      </c>
      <c r="G21" s="42" t="n">
        <f aca="false">IF(A21&gt;Ergebnisse!$E$12,C21*Ergebnisse!$E$10*Ergebnisse!$E$12,B21*(Ergebnisse!$E$4-Ergebnisse!$E$12)*Ergebnisse!$E$10)</f>
        <v>27857.1428571429</v>
      </c>
      <c r="H21" s="43" t="n">
        <f aca="false">SUM(E21:G21)</f>
        <v>44537026.9714286</v>
      </c>
      <c r="I21" s="44" t="n">
        <f aca="false">A21</f>
        <v>2.6</v>
      </c>
    </row>
    <row r="22" customFormat="false" ht="15" hidden="false" customHeight="false" outlineLevel="0" collapsed="false">
      <c r="A22" s="41" t="n">
        <f aca="false">IF($C$4=Daten!$B$5,Momente!A21+Daten!$B$6,IF(Momente!$C$4=Daten!$C$5,Momente!A21+Daten!$C$6,IF(Momente!$C$4=Daten!$D$5,Momente!A21+Daten!$D$6,IF(Momente!$C$4=Daten!$E$5,Momente!A21+Daten!$E$6,0))))</f>
        <v>2.8</v>
      </c>
      <c r="B22" s="42" t="n">
        <f aca="false">A22/$C$4</f>
        <v>0.2</v>
      </c>
      <c r="C22" s="43" t="n">
        <f aca="false">($C$4-A22)/$C$4</f>
        <v>0.8</v>
      </c>
      <c r="E22" s="41" t="n">
        <f aca="false">((B22)*(C22)/2)*Ergebnisse!$E$16*Ergebnisse!$E$4*Ergebnisse!$E$4</f>
        <v>47057561.6</v>
      </c>
      <c r="F22" s="42" t="n">
        <f aca="false">IF(A22&gt;Ergebnisse!$E$8,C22*Ergebnisse!$E$6*Ergebnisse!$E$8,B22*(Ergebnisse!$E$4-Ergebnisse!$E$8)*Ergebnisse!$E$6)</f>
        <v>32000</v>
      </c>
      <c r="G22" s="42" t="n">
        <f aca="false">IF(A22&gt;Ergebnisse!$E$12,C22*Ergebnisse!$E$10*Ergebnisse!$E$12,B22*(Ergebnisse!$E$4-Ergebnisse!$E$12)*Ergebnisse!$E$10)</f>
        <v>30000</v>
      </c>
      <c r="H22" s="43" t="n">
        <f aca="false">SUM(E22:G22)</f>
        <v>47119561.6</v>
      </c>
      <c r="I22" s="44" t="n">
        <f aca="false">A22</f>
        <v>2.8</v>
      </c>
    </row>
    <row r="23" customFormat="false" ht="15" hidden="false" customHeight="false" outlineLevel="0" collapsed="false">
      <c r="A23" s="41" t="n">
        <f aca="false">IF($C$4=Daten!$B$5,Momente!A22+Daten!$B$6,IF(Momente!$C$4=Daten!$C$5,Momente!A22+Daten!$C$6,IF(Momente!$C$4=Daten!$D$5,Momente!A22+Daten!$D$6,IF(Momente!$C$4=Daten!$E$5,Momente!A22+Daten!$E$6,0))))</f>
        <v>3</v>
      </c>
      <c r="B23" s="42" t="n">
        <f aca="false">A23/$C$4</f>
        <v>0.214285714285714</v>
      </c>
      <c r="C23" s="43" t="n">
        <f aca="false">($C$4-A23)/$C$4</f>
        <v>0.785714285714286</v>
      </c>
      <c r="E23" s="41" t="n">
        <f aca="false">((B23)*(C23)/2)*Ergebnisse!$E$16*Ergebnisse!$E$4*Ergebnisse!$E$4</f>
        <v>49518480</v>
      </c>
      <c r="F23" s="42" t="n">
        <f aca="false">IF(A23&gt;Ergebnisse!$E$8,C23*Ergebnisse!$E$6*Ergebnisse!$E$8,B23*(Ergebnisse!$E$4-Ergebnisse!$E$8)*Ergebnisse!$E$6)</f>
        <v>31428.5714285714</v>
      </c>
      <c r="G23" s="42" t="n">
        <f aca="false">IF(A23&gt;Ergebnisse!$E$12,C23*Ergebnisse!$E$10*Ergebnisse!$E$12,B23*(Ergebnisse!$E$4-Ergebnisse!$E$12)*Ergebnisse!$E$10)</f>
        <v>32142.8571428571</v>
      </c>
      <c r="H23" s="43" t="n">
        <f aca="false">SUM(E23:G23)</f>
        <v>49582051.4285714</v>
      </c>
      <c r="I23" s="44" t="n">
        <f aca="false">A23</f>
        <v>3</v>
      </c>
    </row>
    <row r="24" customFormat="false" ht="15" hidden="false" customHeight="false" outlineLevel="0" collapsed="false">
      <c r="A24" s="41" t="n">
        <f aca="false">IF($C$4=Daten!$B$5,Momente!A23+Daten!$B$6,IF(Momente!$C$4=Daten!$C$5,Momente!A23+Daten!$C$6,IF(Momente!$C$4=Daten!$D$5,Momente!A23+Daten!$D$6,IF(Momente!$C$4=Daten!$E$5,Momente!A23+Daten!$E$6,0))))</f>
        <v>3.2</v>
      </c>
      <c r="B24" s="42" t="n">
        <f aca="false">A24/$C$4</f>
        <v>0.228571428571429</v>
      </c>
      <c r="C24" s="43" t="n">
        <f aca="false">($C$4-A24)/$C$4</f>
        <v>0.771428571428571</v>
      </c>
      <c r="E24" s="41" t="n">
        <f aca="false">((B24)*(C24)/2)*Ergebnisse!$E$16*Ergebnisse!$E$4*Ergebnisse!$E$4</f>
        <v>51859353.6</v>
      </c>
      <c r="F24" s="42" t="n">
        <f aca="false">IF(A24&gt;Ergebnisse!$E$8,C24*Ergebnisse!$E$6*Ergebnisse!$E$8,B24*(Ergebnisse!$E$4-Ergebnisse!$E$8)*Ergebnisse!$E$6)</f>
        <v>30857.1428571429</v>
      </c>
      <c r="G24" s="42" t="n">
        <f aca="false">IF(A24&gt;Ergebnisse!$E$12,C24*Ergebnisse!$E$10*Ergebnisse!$E$12,B24*(Ergebnisse!$E$4-Ergebnisse!$E$12)*Ergebnisse!$E$10)</f>
        <v>34285.7142857143</v>
      </c>
      <c r="H24" s="43" t="n">
        <f aca="false">SUM(E24:G24)</f>
        <v>51924496.4571429</v>
      </c>
      <c r="I24" s="44" t="n">
        <f aca="false">A24</f>
        <v>3.2</v>
      </c>
    </row>
    <row r="25" customFormat="false" ht="15" hidden="false" customHeight="false" outlineLevel="0" collapsed="false">
      <c r="A25" s="41" t="n">
        <f aca="false">IF($C$4=Daten!$B$5,Momente!A24+Daten!$B$6,IF(Momente!$C$4=Daten!$C$5,Momente!A24+Daten!$C$6,IF(Momente!$C$4=Daten!$D$5,Momente!A24+Daten!$D$6,IF(Momente!$C$4=Daten!$E$5,Momente!A24+Daten!$E$6,0))))</f>
        <v>3.4</v>
      </c>
      <c r="B25" s="42" t="n">
        <f aca="false">A25/$C$4</f>
        <v>0.242857142857143</v>
      </c>
      <c r="C25" s="43" t="n">
        <f aca="false">($C$4-A25)/$C$4</f>
        <v>0.757142857142857</v>
      </c>
      <c r="E25" s="41" t="n">
        <f aca="false">((B25)*(C25)/2)*Ergebnisse!$E$16*Ergebnisse!$E$4*Ergebnisse!$E$4</f>
        <v>54080182.4</v>
      </c>
      <c r="F25" s="42" t="n">
        <f aca="false">IF(A25&gt;Ergebnisse!$E$8,C25*Ergebnisse!$E$6*Ergebnisse!$E$8,B25*(Ergebnisse!$E$4-Ergebnisse!$E$8)*Ergebnisse!$E$6)</f>
        <v>30285.7142857143</v>
      </c>
      <c r="G25" s="42" t="n">
        <f aca="false">IF(A25&gt;Ergebnisse!$E$12,C25*Ergebnisse!$E$10*Ergebnisse!$E$12,B25*(Ergebnisse!$E$4-Ergebnisse!$E$12)*Ergebnisse!$E$10)</f>
        <v>36428.5714285714</v>
      </c>
      <c r="H25" s="43" t="n">
        <f aca="false">SUM(E25:G25)</f>
        <v>54146896.6857143</v>
      </c>
      <c r="I25" s="44" t="n">
        <f aca="false">A25</f>
        <v>3.4</v>
      </c>
    </row>
    <row r="26" customFormat="false" ht="15" hidden="false" customHeight="false" outlineLevel="0" collapsed="false">
      <c r="A26" s="41" t="n">
        <f aca="false">IF($C$4=Daten!$B$5,Momente!A25+Daten!$B$6,IF(Momente!$C$4=Daten!$C$5,Momente!A25+Daten!$C$6,IF(Momente!$C$4=Daten!$D$5,Momente!A25+Daten!$D$6,IF(Momente!$C$4=Daten!$E$5,Momente!A25+Daten!$E$6,0))))</f>
        <v>3.6</v>
      </c>
      <c r="B26" s="42" t="n">
        <f aca="false">A26/$C$4</f>
        <v>0.257142857142857</v>
      </c>
      <c r="C26" s="43" t="n">
        <f aca="false">($C$4-A26)/$C$4</f>
        <v>0.742857142857143</v>
      </c>
      <c r="E26" s="41" t="n">
        <f aca="false">((B26)*(C26)/2)*Ergebnisse!$E$16*Ergebnisse!$E$4*Ergebnisse!$E$4</f>
        <v>56180966.4</v>
      </c>
      <c r="F26" s="42" t="n">
        <f aca="false">IF(A26&gt;Ergebnisse!$E$8,C26*Ergebnisse!$E$6*Ergebnisse!$E$8,B26*(Ergebnisse!$E$4-Ergebnisse!$E$8)*Ergebnisse!$E$6)</f>
        <v>29714.2857142857</v>
      </c>
      <c r="G26" s="42" t="n">
        <f aca="false">IF(A26&gt;Ergebnisse!$E$12,C26*Ergebnisse!$E$10*Ergebnisse!$E$12,B26*(Ergebnisse!$E$4-Ergebnisse!$E$12)*Ergebnisse!$E$10)</f>
        <v>38571.4285714286</v>
      </c>
      <c r="H26" s="43" t="n">
        <f aca="false">SUM(E26:G26)</f>
        <v>56249252.1142857</v>
      </c>
      <c r="I26" s="44" t="n">
        <f aca="false">A26</f>
        <v>3.6</v>
      </c>
    </row>
    <row r="27" customFormat="false" ht="15" hidden="false" customHeight="false" outlineLevel="0" collapsed="false">
      <c r="A27" s="41" t="n">
        <f aca="false">IF($C$4=Daten!$B$5,Momente!A26+Daten!$B$6,IF(Momente!$C$4=Daten!$C$5,Momente!A26+Daten!$C$6,IF(Momente!$C$4=Daten!$D$5,Momente!A26+Daten!$D$6,IF(Momente!$C$4=Daten!$E$5,Momente!A26+Daten!$E$6,0))))</f>
        <v>3.8</v>
      </c>
      <c r="B27" s="42" t="n">
        <f aca="false">A27/$C$4</f>
        <v>0.271428571428571</v>
      </c>
      <c r="C27" s="43" t="n">
        <f aca="false">($C$4-A27)/$C$4</f>
        <v>0.728571428571429</v>
      </c>
      <c r="E27" s="41" t="n">
        <f aca="false">((B27)*(C27)/2)*Ergebnisse!$E$16*Ergebnisse!$E$4*Ergebnisse!$E$4</f>
        <v>58161705.6</v>
      </c>
      <c r="F27" s="42" t="n">
        <f aca="false">IF(A27&gt;Ergebnisse!$E$8,C27*Ergebnisse!$E$6*Ergebnisse!$E$8,B27*(Ergebnisse!$E$4-Ergebnisse!$E$8)*Ergebnisse!$E$6)</f>
        <v>29142.8571428571</v>
      </c>
      <c r="G27" s="42" t="n">
        <f aca="false">IF(A27&gt;Ergebnisse!$E$12,C27*Ergebnisse!$E$10*Ergebnisse!$E$12,B27*(Ergebnisse!$E$4-Ergebnisse!$E$12)*Ergebnisse!$E$10)</f>
        <v>40714.2857142857</v>
      </c>
      <c r="H27" s="43" t="n">
        <f aca="false">SUM(E27:G27)</f>
        <v>58231562.7428572</v>
      </c>
      <c r="I27" s="44" t="n">
        <f aca="false">A27</f>
        <v>3.8</v>
      </c>
    </row>
    <row r="28" customFormat="false" ht="15" hidden="false" customHeight="false" outlineLevel="0" collapsed="false">
      <c r="A28" s="41" t="n">
        <f aca="false">IF($C$4=Daten!$B$5,Momente!A27+Daten!$B$6,IF(Momente!$C$4=Daten!$C$5,Momente!A27+Daten!$C$6,IF(Momente!$C$4=Daten!$D$5,Momente!A27+Daten!$D$6,IF(Momente!$C$4=Daten!$E$5,Momente!A27+Daten!$E$6,0))))</f>
        <v>4</v>
      </c>
      <c r="B28" s="42" t="n">
        <f aca="false">A28/$C$4</f>
        <v>0.285714285714286</v>
      </c>
      <c r="C28" s="43" t="n">
        <f aca="false">($C$4-A28)/$C$4</f>
        <v>0.714285714285714</v>
      </c>
      <c r="E28" s="41" t="n">
        <f aca="false">((B28)*(C28)/2)*Ergebnisse!$E$16*Ergebnisse!$E$4*Ergebnisse!$E$4</f>
        <v>60022400</v>
      </c>
      <c r="F28" s="42" t="n">
        <f aca="false">IF(A28&gt;Ergebnisse!$E$8,C28*Ergebnisse!$E$6*Ergebnisse!$E$8,B28*(Ergebnisse!$E$4-Ergebnisse!$E$8)*Ergebnisse!$E$6)</f>
        <v>28571.4285714286</v>
      </c>
      <c r="G28" s="42" t="n">
        <f aca="false">IF(A28&gt;Ergebnisse!$E$12,C28*Ergebnisse!$E$10*Ergebnisse!$E$12,B28*(Ergebnisse!$E$4-Ergebnisse!$E$12)*Ergebnisse!$E$10)</f>
        <v>42857.1428571429</v>
      </c>
      <c r="H28" s="43" t="n">
        <f aca="false">SUM(E28:G28)</f>
        <v>60093828.5714286</v>
      </c>
      <c r="I28" s="44" t="n">
        <f aca="false">A28</f>
        <v>4</v>
      </c>
    </row>
    <row r="29" customFormat="false" ht="15" hidden="false" customHeight="false" outlineLevel="0" collapsed="false">
      <c r="A29" s="41" t="n">
        <f aca="false">IF($C$4=Daten!$B$5,Momente!A28+Daten!$B$6,IF(Momente!$C$4=Daten!$C$5,Momente!A28+Daten!$C$6,IF(Momente!$C$4=Daten!$D$5,Momente!A28+Daten!$D$6,IF(Momente!$C$4=Daten!$E$5,Momente!A28+Daten!$E$6,0))))</f>
        <v>4.2</v>
      </c>
      <c r="B29" s="42" t="n">
        <f aca="false">A29/$C$4</f>
        <v>0.3</v>
      </c>
      <c r="C29" s="43" t="n">
        <f aca="false">($C$4-A29)/$C$4</f>
        <v>0.7</v>
      </c>
      <c r="E29" s="41" t="n">
        <f aca="false">((B29)*(C29)/2)*Ergebnisse!$E$16*Ergebnisse!$E$4*Ergebnisse!$E$4</f>
        <v>61763049.6</v>
      </c>
      <c r="F29" s="42" t="n">
        <f aca="false">IF(A29&gt;Ergebnisse!$E$8,C29*Ergebnisse!$E$6*Ergebnisse!$E$8,B29*(Ergebnisse!$E$4-Ergebnisse!$E$8)*Ergebnisse!$E$6)</f>
        <v>28000</v>
      </c>
      <c r="G29" s="42" t="n">
        <f aca="false">IF(A29&gt;Ergebnisse!$E$12,C29*Ergebnisse!$E$10*Ergebnisse!$E$12,B29*(Ergebnisse!$E$4-Ergebnisse!$E$12)*Ergebnisse!$E$10)</f>
        <v>45000</v>
      </c>
      <c r="H29" s="43" t="n">
        <f aca="false">SUM(E29:G29)</f>
        <v>61836049.6</v>
      </c>
      <c r="I29" s="44" t="n">
        <f aca="false">A29</f>
        <v>4.2</v>
      </c>
    </row>
    <row r="30" customFormat="false" ht="15" hidden="false" customHeight="false" outlineLevel="0" collapsed="false">
      <c r="A30" s="41" t="n">
        <f aca="false">IF($C$4=Daten!$B$5,Momente!A29+Daten!$B$6,IF(Momente!$C$4=Daten!$C$5,Momente!A29+Daten!$C$6,IF(Momente!$C$4=Daten!$D$5,Momente!A29+Daten!$D$6,IF(Momente!$C$4=Daten!$E$5,Momente!A29+Daten!$E$6,0))))</f>
        <v>4.4</v>
      </c>
      <c r="B30" s="42" t="n">
        <f aca="false">A30/$C$4</f>
        <v>0.314285714285714</v>
      </c>
      <c r="C30" s="43" t="n">
        <f aca="false">($C$4-A30)/$C$4</f>
        <v>0.685714285714286</v>
      </c>
      <c r="E30" s="41" t="n">
        <f aca="false">((B30)*(C30)/2)*Ergebnisse!$E$16*Ergebnisse!$E$4*Ergebnisse!$E$4</f>
        <v>63383654.4</v>
      </c>
      <c r="F30" s="42" t="n">
        <f aca="false">IF(A30&gt;Ergebnisse!$E$8,C30*Ergebnisse!$E$6*Ergebnisse!$E$8,B30*(Ergebnisse!$E$4-Ergebnisse!$E$8)*Ergebnisse!$E$6)</f>
        <v>27428.5714285714</v>
      </c>
      <c r="G30" s="42" t="n">
        <f aca="false">IF(A30&gt;Ergebnisse!$E$12,C30*Ergebnisse!$E$10*Ergebnisse!$E$12,B30*(Ergebnisse!$E$4-Ergebnisse!$E$12)*Ergebnisse!$E$10)</f>
        <v>47142.8571428572</v>
      </c>
      <c r="H30" s="43" t="n">
        <f aca="false">SUM(E30:G30)</f>
        <v>63458225.8285715</v>
      </c>
      <c r="I30" s="44" t="n">
        <f aca="false">A30</f>
        <v>4.4</v>
      </c>
    </row>
    <row r="31" customFormat="false" ht="15" hidden="false" customHeight="false" outlineLevel="0" collapsed="false">
      <c r="A31" s="41" t="n">
        <f aca="false">IF($C$4=Daten!$B$5,Momente!A30+Daten!$B$6,IF(Momente!$C$4=Daten!$C$5,Momente!A30+Daten!$C$6,IF(Momente!$C$4=Daten!$D$5,Momente!A30+Daten!$D$6,IF(Momente!$C$4=Daten!$E$5,Momente!A30+Daten!$E$6,0))))</f>
        <v>4.6</v>
      </c>
      <c r="B31" s="42" t="n">
        <f aca="false">A31/$C$4</f>
        <v>0.328571428571429</v>
      </c>
      <c r="C31" s="43" t="n">
        <f aca="false">($C$4-A31)/$C$4</f>
        <v>0.671428571428571</v>
      </c>
      <c r="E31" s="41" t="n">
        <f aca="false">((B31)*(C31)/2)*Ergebnisse!$E$16*Ergebnisse!$E$4*Ergebnisse!$E$4</f>
        <v>64884214.4</v>
      </c>
      <c r="F31" s="42" t="n">
        <f aca="false">IF(A31&gt;Ergebnisse!$E$8,C31*Ergebnisse!$E$6*Ergebnisse!$E$8,B31*(Ergebnisse!$E$4-Ergebnisse!$E$8)*Ergebnisse!$E$6)</f>
        <v>26857.1428571429</v>
      </c>
      <c r="G31" s="42" t="n">
        <f aca="false">IF(A31&gt;Ergebnisse!$E$12,C31*Ergebnisse!$E$10*Ergebnisse!$E$12,B31*(Ergebnisse!$E$4-Ergebnisse!$E$12)*Ergebnisse!$E$10)</f>
        <v>49285.7142857143</v>
      </c>
      <c r="H31" s="43" t="n">
        <f aca="false">SUM(E31:G31)</f>
        <v>64960357.2571429</v>
      </c>
      <c r="I31" s="44" t="n">
        <f aca="false">A31</f>
        <v>4.6</v>
      </c>
    </row>
    <row r="32" customFormat="false" ht="15" hidden="false" customHeight="false" outlineLevel="0" collapsed="false">
      <c r="A32" s="41" t="n">
        <f aca="false">IF($C$4=Daten!$B$5,Momente!A31+Daten!$B$6,IF(Momente!$C$4=Daten!$C$5,Momente!A31+Daten!$C$6,IF(Momente!$C$4=Daten!$D$5,Momente!A31+Daten!$D$6,IF(Momente!$C$4=Daten!$E$5,Momente!A31+Daten!$E$6,0))))</f>
        <v>4.8</v>
      </c>
      <c r="B32" s="42" t="n">
        <f aca="false">A32/$C$4</f>
        <v>0.342857142857143</v>
      </c>
      <c r="C32" s="43" t="n">
        <f aca="false">($C$4-A32)/$C$4</f>
        <v>0.657142857142857</v>
      </c>
      <c r="E32" s="41" t="n">
        <f aca="false">((B32)*(C32)/2)*Ergebnisse!$E$16*Ergebnisse!$E$4*Ergebnisse!$E$4</f>
        <v>66264729.6</v>
      </c>
      <c r="F32" s="42" t="n">
        <f aca="false">IF(A32&gt;Ergebnisse!$E$8,C32*Ergebnisse!$E$6*Ergebnisse!$E$8,B32*(Ergebnisse!$E$4-Ergebnisse!$E$8)*Ergebnisse!$E$6)</f>
        <v>26285.7142857143</v>
      </c>
      <c r="G32" s="42" t="n">
        <f aca="false">IF(A32&gt;Ergebnisse!$E$12,C32*Ergebnisse!$E$10*Ergebnisse!$E$12,B32*(Ergebnisse!$E$4-Ergebnisse!$E$12)*Ergebnisse!$E$10)</f>
        <v>51428.5714285714</v>
      </c>
      <c r="H32" s="43" t="n">
        <f aca="false">SUM(E32:G32)</f>
        <v>66342443.8857143</v>
      </c>
      <c r="I32" s="44" t="n">
        <f aca="false">A32</f>
        <v>4.8</v>
      </c>
    </row>
    <row r="33" customFormat="false" ht="15" hidden="false" customHeight="false" outlineLevel="0" collapsed="false">
      <c r="A33" s="41" t="n">
        <f aca="false">IF($C$4=Daten!$B$5,Momente!A32+Daten!$B$6,IF(Momente!$C$4=Daten!$C$5,Momente!A32+Daten!$C$6,IF(Momente!$C$4=Daten!$D$5,Momente!A32+Daten!$D$6,IF(Momente!$C$4=Daten!$E$5,Momente!A32+Daten!$E$6,0))))</f>
        <v>5</v>
      </c>
      <c r="B33" s="42" t="n">
        <f aca="false">A33/$C$4</f>
        <v>0.357142857142857</v>
      </c>
      <c r="C33" s="43" t="n">
        <f aca="false">($C$4-A33)/$C$4</f>
        <v>0.642857142857143</v>
      </c>
      <c r="E33" s="41" t="n">
        <f aca="false">((B33)*(C33)/2)*Ergebnisse!$E$16*Ergebnisse!$E$4*Ergebnisse!$E$4</f>
        <v>67525200</v>
      </c>
      <c r="F33" s="42" t="n">
        <f aca="false">IF(A33&gt;Ergebnisse!$E$8,C33*Ergebnisse!$E$6*Ergebnisse!$E$8,B33*(Ergebnisse!$E$4-Ergebnisse!$E$8)*Ergebnisse!$E$6)</f>
        <v>25714.2857142857</v>
      </c>
      <c r="G33" s="42" t="n">
        <f aca="false">IF(A33&gt;Ergebnisse!$E$12,C33*Ergebnisse!$E$10*Ergebnisse!$E$12,B33*(Ergebnisse!$E$4-Ergebnisse!$E$12)*Ergebnisse!$E$10)</f>
        <v>53571.4285714286</v>
      </c>
      <c r="H33" s="43" t="n">
        <f aca="false">SUM(E33:G33)</f>
        <v>67604485.7142857</v>
      </c>
      <c r="I33" s="44" t="n">
        <f aca="false">A33</f>
        <v>5</v>
      </c>
    </row>
    <row r="34" customFormat="false" ht="15" hidden="false" customHeight="false" outlineLevel="0" collapsed="false">
      <c r="A34" s="41" t="n">
        <f aca="false">IF($C$4=Daten!$B$5,Momente!A33+Daten!$B$6,IF(Momente!$C$4=Daten!$C$5,Momente!A33+Daten!$C$6,IF(Momente!$C$4=Daten!$D$5,Momente!A33+Daten!$D$6,IF(Momente!$C$4=Daten!$E$5,Momente!A33+Daten!$E$6,0))))</f>
        <v>5.2</v>
      </c>
      <c r="B34" s="42" t="n">
        <f aca="false">A34/$C$4</f>
        <v>0.371428571428572</v>
      </c>
      <c r="C34" s="43" t="n">
        <f aca="false">($C$4-A34)/$C$4</f>
        <v>0.628571428571428</v>
      </c>
      <c r="E34" s="41" t="n">
        <f aca="false">((B34)*(C34)/2)*Ergebnisse!$E$16*Ergebnisse!$E$4*Ergebnisse!$E$4</f>
        <v>68665625.6</v>
      </c>
      <c r="F34" s="42" t="n">
        <f aca="false">IF(A34&gt;Ergebnisse!$E$8,C34*Ergebnisse!$E$6*Ergebnisse!$E$8,B34*(Ergebnisse!$E$4-Ergebnisse!$E$8)*Ergebnisse!$E$6)</f>
        <v>25142.8571428571</v>
      </c>
      <c r="G34" s="42" t="n">
        <f aca="false">IF(A34&gt;Ergebnisse!$E$12,C34*Ergebnisse!$E$10*Ergebnisse!$E$12,B34*(Ergebnisse!$E$4-Ergebnisse!$E$12)*Ergebnisse!$E$10)</f>
        <v>55714.2857142857</v>
      </c>
      <c r="H34" s="43" t="n">
        <f aca="false">SUM(E34:G34)</f>
        <v>68746482.7428571</v>
      </c>
      <c r="I34" s="44" t="n">
        <f aca="false">A34</f>
        <v>5.2</v>
      </c>
    </row>
    <row r="35" customFormat="false" ht="15" hidden="false" customHeight="false" outlineLevel="0" collapsed="false">
      <c r="A35" s="41" t="n">
        <f aca="false">IF($C$4=Daten!$B$5,Momente!A34+Daten!$B$6,IF(Momente!$C$4=Daten!$C$5,Momente!A34+Daten!$C$6,IF(Momente!$C$4=Daten!$D$5,Momente!A34+Daten!$D$6,IF(Momente!$C$4=Daten!$E$5,Momente!A34+Daten!$E$6,0))))</f>
        <v>5.4</v>
      </c>
      <c r="B35" s="42" t="n">
        <f aca="false">A35/$C$4</f>
        <v>0.385714285714286</v>
      </c>
      <c r="C35" s="43" t="n">
        <f aca="false">($C$4-A35)/$C$4</f>
        <v>0.614285714285714</v>
      </c>
      <c r="E35" s="41" t="n">
        <f aca="false">((B35)*(C35)/2)*Ergebnisse!$E$16*Ergebnisse!$E$4*Ergebnisse!$E$4</f>
        <v>69686006.4</v>
      </c>
      <c r="F35" s="42" t="n">
        <f aca="false">IF(A35&gt;Ergebnisse!$E$8,C35*Ergebnisse!$E$6*Ergebnisse!$E$8,B35*(Ergebnisse!$E$4-Ergebnisse!$E$8)*Ergebnisse!$E$6)</f>
        <v>24571.4285714286</v>
      </c>
      <c r="G35" s="42" t="n">
        <f aca="false">IF(A35&gt;Ergebnisse!$E$12,C35*Ergebnisse!$E$10*Ergebnisse!$E$12,B35*(Ergebnisse!$E$4-Ergebnisse!$E$12)*Ergebnisse!$E$10)</f>
        <v>57857.1428571429</v>
      </c>
      <c r="H35" s="43" t="n">
        <f aca="false">SUM(E35:G35)</f>
        <v>69768434.9714286</v>
      </c>
      <c r="I35" s="44" t="n">
        <f aca="false">A35</f>
        <v>5.4</v>
      </c>
    </row>
    <row r="36" customFormat="false" ht="15" hidden="false" customHeight="false" outlineLevel="0" collapsed="false">
      <c r="A36" s="41" t="n">
        <f aca="false">IF($C$4=Daten!$B$5,Momente!A35+Daten!$B$6,IF(Momente!$C$4=Daten!$C$5,Momente!A35+Daten!$C$6,IF(Momente!$C$4=Daten!$D$5,Momente!A35+Daten!$D$6,IF(Momente!$C$4=Daten!$E$5,Momente!A35+Daten!$E$6,0))))</f>
        <v>5.6</v>
      </c>
      <c r="B36" s="42" t="n">
        <f aca="false">A36/$C$4</f>
        <v>0.4</v>
      </c>
      <c r="C36" s="43" t="n">
        <f aca="false">($C$4-A36)/$C$4</f>
        <v>0.6</v>
      </c>
      <c r="E36" s="41" t="n">
        <f aca="false">((B36)*(C36)/2)*Ergebnisse!$E$16*Ergebnisse!$E$4*Ergebnisse!$E$4</f>
        <v>70586342.4</v>
      </c>
      <c r="F36" s="42" t="n">
        <f aca="false">IF(A36&gt;Ergebnisse!$E$8,C36*Ergebnisse!$E$6*Ergebnisse!$E$8,B36*(Ergebnisse!$E$4-Ergebnisse!$E$8)*Ergebnisse!$E$6)</f>
        <v>24000</v>
      </c>
      <c r="G36" s="42" t="n">
        <f aca="false">IF(A36&gt;Ergebnisse!$E$12,C36*Ergebnisse!$E$10*Ergebnisse!$E$12,B36*(Ergebnisse!$E$4-Ergebnisse!$E$12)*Ergebnisse!$E$10)</f>
        <v>60000</v>
      </c>
      <c r="H36" s="43" t="n">
        <f aca="false">SUM(E36:G36)</f>
        <v>70670342.4</v>
      </c>
      <c r="I36" s="44" t="n">
        <f aca="false">A36</f>
        <v>5.6</v>
      </c>
    </row>
    <row r="37" customFormat="false" ht="15" hidden="false" customHeight="false" outlineLevel="0" collapsed="false">
      <c r="A37" s="41" t="n">
        <f aca="false">IF($C$4=Daten!$B$5,Momente!A36+Daten!$B$6,IF(Momente!$C$4=Daten!$C$5,Momente!A36+Daten!$C$6,IF(Momente!$C$4=Daten!$D$5,Momente!A36+Daten!$D$6,IF(Momente!$C$4=Daten!$E$5,Momente!A36+Daten!$E$6,0))))</f>
        <v>5.8</v>
      </c>
      <c r="B37" s="42" t="n">
        <f aca="false">A37/$C$4</f>
        <v>0.414285714285714</v>
      </c>
      <c r="C37" s="43" t="n">
        <f aca="false">($C$4-A37)/$C$4</f>
        <v>0.585714285714286</v>
      </c>
      <c r="E37" s="41" t="n">
        <f aca="false">((B37)*(C37)/2)*Ergebnisse!$E$16*Ergebnisse!$E$4*Ergebnisse!$E$4</f>
        <v>71366633.6</v>
      </c>
      <c r="F37" s="42" t="n">
        <f aca="false">IF(A37&gt;Ergebnisse!$E$8,C37*Ergebnisse!$E$6*Ergebnisse!$E$8,B37*(Ergebnisse!$E$4-Ergebnisse!$E$8)*Ergebnisse!$E$6)</f>
        <v>23428.5714285714</v>
      </c>
      <c r="G37" s="42" t="n">
        <f aca="false">IF(A37&gt;Ergebnisse!$E$12,C37*Ergebnisse!$E$10*Ergebnisse!$E$12,B37*(Ergebnisse!$E$4-Ergebnisse!$E$12)*Ergebnisse!$E$10)</f>
        <v>62142.8571428572</v>
      </c>
      <c r="H37" s="43" t="n">
        <f aca="false">SUM(E37:G37)</f>
        <v>71452205.0285714</v>
      </c>
      <c r="I37" s="44" t="n">
        <f aca="false">A37</f>
        <v>5.8</v>
      </c>
    </row>
    <row r="38" customFormat="false" ht="15" hidden="false" customHeight="false" outlineLevel="0" collapsed="false">
      <c r="A38" s="41" t="n">
        <f aca="false">IF($C$4=Daten!$B$5,Momente!A37+Daten!$B$6,IF(Momente!$C$4=Daten!$C$5,Momente!A37+Daten!$C$6,IF(Momente!$C$4=Daten!$D$5,Momente!A37+Daten!$D$6,IF(Momente!$C$4=Daten!$E$5,Momente!A37+Daten!$E$6,0))))</f>
        <v>6</v>
      </c>
      <c r="B38" s="42" t="n">
        <f aca="false">A38/$C$4</f>
        <v>0.428571428571429</v>
      </c>
      <c r="C38" s="43" t="n">
        <f aca="false">($C$4-A38)/$C$4</f>
        <v>0.571428571428571</v>
      </c>
      <c r="E38" s="41" t="n">
        <f aca="false">((B38)*(C38)/2)*Ergebnisse!$E$16*Ergebnisse!$E$4*Ergebnisse!$E$4</f>
        <v>72026880</v>
      </c>
      <c r="F38" s="42" t="n">
        <f aca="false">IF(A38&gt;Ergebnisse!$E$8,C38*Ergebnisse!$E$6*Ergebnisse!$E$8,B38*(Ergebnisse!$E$4-Ergebnisse!$E$8)*Ergebnisse!$E$6)</f>
        <v>22857.1428571429</v>
      </c>
      <c r="G38" s="42" t="n">
        <f aca="false">IF(A38&gt;Ergebnisse!$E$12,C38*Ergebnisse!$E$10*Ergebnisse!$E$12,B38*(Ergebnisse!$E$4-Ergebnisse!$E$12)*Ergebnisse!$E$10)</f>
        <v>64285.7142857143</v>
      </c>
      <c r="H38" s="43" t="n">
        <f aca="false">SUM(E38:G38)</f>
        <v>72114022.8571429</v>
      </c>
      <c r="I38" s="44" t="n">
        <f aca="false">A38</f>
        <v>6</v>
      </c>
    </row>
    <row r="39" customFormat="false" ht="15" hidden="false" customHeight="false" outlineLevel="0" collapsed="false">
      <c r="A39" s="41" t="n">
        <f aca="false">IF($C$4=Daten!$B$5,Momente!A38+Daten!$B$6,IF(Momente!$C$4=Daten!$C$5,Momente!A38+Daten!$C$6,IF(Momente!$C$4=Daten!$D$5,Momente!A38+Daten!$D$6,IF(Momente!$C$4=Daten!$E$5,Momente!A38+Daten!$E$6,0))))</f>
        <v>6.2</v>
      </c>
      <c r="B39" s="42" t="n">
        <f aca="false">A39/$C$4</f>
        <v>0.442857142857143</v>
      </c>
      <c r="C39" s="43" t="n">
        <f aca="false">($C$4-A39)/$C$4</f>
        <v>0.557142857142857</v>
      </c>
      <c r="E39" s="41" t="n">
        <f aca="false">((B39)*(C39)/2)*Ergebnisse!$E$16*Ergebnisse!$E$4*Ergebnisse!$E$4</f>
        <v>72567081.6</v>
      </c>
      <c r="F39" s="42" t="n">
        <f aca="false">IF(A39&gt;Ergebnisse!$E$8,C39*Ergebnisse!$E$6*Ergebnisse!$E$8,B39*(Ergebnisse!$E$4-Ergebnisse!$E$8)*Ergebnisse!$E$6)</f>
        <v>22285.7142857143</v>
      </c>
      <c r="G39" s="42" t="n">
        <f aca="false">IF(A39&gt;Ergebnisse!$E$12,C39*Ergebnisse!$E$10*Ergebnisse!$E$12,B39*(Ergebnisse!$E$4-Ergebnisse!$E$12)*Ergebnisse!$E$10)</f>
        <v>66428.5714285715</v>
      </c>
      <c r="H39" s="43" t="n">
        <f aca="false">SUM(E39:G39)</f>
        <v>72655795.8857143</v>
      </c>
      <c r="I39" s="44" t="n">
        <f aca="false">A39</f>
        <v>6.2</v>
      </c>
    </row>
    <row r="40" customFormat="false" ht="15" hidden="false" customHeight="false" outlineLevel="0" collapsed="false">
      <c r="A40" s="41" t="n">
        <f aca="false">IF($C$4=Daten!$B$5,Momente!A39+Daten!$B$6,IF(Momente!$C$4=Daten!$C$5,Momente!A39+Daten!$C$6,IF(Momente!$C$4=Daten!$D$5,Momente!A39+Daten!$D$6,IF(Momente!$C$4=Daten!$E$5,Momente!A39+Daten!$E$6,0))))</f>
        <v>6.4</v>
      </c>
      <c r="B40" s="42" t="n">
        <f aca="false">A40/$C$4</f>
        <v>0.457142857142857</v>
      </c>
      <c r="C40" s="43" t="n">
        <f aca="false">($C$4-A40)/$C$4</f>
        <v>0.542857142857143</v>
      </c>
      <c r="E40" s="41" t="n">
        <f aca="false">((B40)*(C40)/2)*Ergebnisse!$E$16*Ergebnisse!$E$4*Ergebnisse!$E$4</f>
        <v>72987238.4</v>
      </c>
      <c r="F40" s="42" t="n">
        <f aca="false">IF(A40&gt;Ergebnisse!$E$8,C40*Ergebnisse!$E$6*Ergebnisse!$E$8,B40*(Ergebnisse!$E$4-Ergebnisse!$E$8)*Ergebnisse!$E$6)</f>
        <v>21714.2857142857</v>
      </c>
      <c r="G40" s="42" t="n">
        <f aca="false">IF(A40&gt;Ergebnisse!$E$12,C40*Ergebnisse!$E$10*Ergebnisse!$E$12,B40*(Ergebnisse!$E$4-Ergebnisse!$E$12)*Ergebnisse!$E$10)</f>
        <v>68571.4285714286</v>
      </c>
      <c r="H40" s="43" t="n">
        <f aca="false">SUM(E40:G40)</f>
        <v>73077524.1142857</v>
      </c>
      <c r="I40" s="44" t="n">
        <f aca="false">A40</f>
        <v>6.4</v>
      </c>
    </row>
    <row r="41" customFormat="false" ht="15" hidden="false" customHeight="false" outlineLevel="0" collapsed="false">
      <c r="A41" s="41" t="n">
        <f aca="false">IF($C$4=Daten!$B$5,Momente!A40+Daten!$B$6,IF(Momente!$C$4=Daten!$C$5,Momente!A40+Daten!$C$6,IF(Momente!$C$4=Daten!$D$5,Momente!A40+Daten!$D$6,IF(Momente!$C$4=Daten!$E$5,Momente!A40+Daten!$E$6,0))))</f>
        <v>6.6</v>
      </c>
      <c r="B41" s="42" t="n">
        <f aca="false">A41/$C$4</f>
        <v>0.471428571428572</v>
      </c>
      <c r="C41" s="43" t="n">
        <f aca="false">($C$4-A41)/$C$4</f>
        <v>0.528571428571428</v>
      </c>
      <c r="E41" s="41" t="n">
        <f aca="false">((B41)*(C41)/2)*Ergebnisse!$E$16*Ergebnisse!$E$4*Ergebnisse!$E$4</f>
        <v>73287350.4</v>
      </c>
      <c r="F41" s="42" t="n">
        <f aca="false">IF(A41&gt;Ergebnisse!$E$8,C41*Ergebnisse!$E$6*Ergebnisse!$E$8,B41*(Ergebnisse!$E$4-Ergebnisse!$E$8)*Ergebnisse!$E$6)</f>
        <v>21142.8571428571</v>
      </c>
      <c r="G41" s="42" t="n">
        <f aca="false">IF(A41&gt;Ergebnisse!$E$12,C41*Ergebnisse!$E$10*Ergebnisse!$E$12,B41*(Ergebnisse!$E$4-Ergebnisse!$E$12)*Ergebnisse!$E$10)</f>
        <v>68714.2857142857</v>
      </c>
      <c r="H41" s="43" t="n">
        <f aca="false">SUM(E41:G41)</f>
        <v>73377207.5428571</v>
      </c>
      <c r="I41" s="44" t="n">
        <f aca="false">A41</f>
        <v>6.6</v>
      </c>
    </row>
    <row r="42" customFormat="false" ht="15" hidden="false" customHeight="false" outlineLevel="0" collapsed="false">
      <c r="A42" s="41" t="n">
        <f aca="false">IF($C$4=Daten!$B$5,Momente!A41+Daten!$B$6,IF(Momente!$C$4=Daten!$C$5,Momente!A41+Daten!$C$6,IF(Momente!$C$4=Daten!$D$5,Momente!A41+Daten!$D$6,IF(Momente!$C$4=Daten!$E$5,Momente!A41+Daten!$E$6,0))))</f>
        <v>6.8</v>
      </c>
      <c r="B42" s="42" t="n">
        <f aca="false">A42/$C$4</f>
        <v>0.485714285714286</v>
      </c>
      <c r="C42" s="43" t="n">
        <f aca="false">($C$4-A42)/$C$4</f>
        <v>0.514285714285714</v>
      </c>
      <c r="E42" s="41" t="n">
        <f aca="false">((B42)*(C42)/2)*Ergebnisse!$E$16*Ergebnisse!$E$4*Ergebnisse!$E$4</f>
        <v>73467417.6</v>
      </c>
      <c r="F42" s="42" t="n">
        <f aca="false">IF(A42&gt;Ergebnisse!$E$8,C42*Ergebnisse!$E$6*Ergebnisse!$E$8,B42*(Ergebnisse!$E$4-Ergebnisse!$E$8)*Ergebnisse!$E$6)</f>
        <v>20571.4285714286</v>
      </c>
      <c r="G42" s="42" t="n">
        <f aca="false">IF(A42&gt;Ergebnisse!$E$12,C42*Ergebnisse!$E$10*Ergebnisse!$E$12,B42*(Ergebnisse!$E$4-Ergebnisse!$E$12)*Ergebnisse!$E$10)</f>
        <v>66857.1428571428</v>
      </c>
      <c r="H42" s="43" t="n">
        <f aca="false">SUM(E42:G42)</f>
        <v>73554846.1714286</v>
      </c>
      <c r="I42" s="44" t="n">
        <f aca="false">A42</f>
        <v>6.8</v>
      </c>
    </row>
    <row r="43" customFormat="false" ht="15" hidden="false" customHeight="false" outlineLevel="0" collapsed="false">
      <c r="A43" s="41" t="n">
        <f aca="false">IF($C$4=Daten!$B$5,Momente!A42+Daten!$B$6,IF(Momente!$C$4=Daten!$C$5,Momente!A42+Daten!$C$6,IF(Momente!$C$4=Daten!$D$5,Momente!A42+Daten!$D$6,IF(Momente!$C$4=Daten!$E$5,Momente!A42+Daten!$E$6,0))))</f>
        <v>7</v>
      </c>
      <c r="B43" s="42" t="n">
        <f aca="false">A43/$C$4</f>
        <v>0.5</v>
      </c>
      <c r="C43" s="43" t="n">
        <f aca="false">($C$4-A43)/$C$4</f>
        <v>0.5</v>
      </c>
      <c r="E43" s="41" t="n">
        <f aca="false">((B43)*(C43)/2)*Ergebnisse!$E$16*Ergebnisse!$E$4*Ergebnisse!$E$4</f>
        <v>73527440</v>
      </c>
      <c r="F43" s="42" t="n">
        <f aca="false">IF(A43&gt;Ergebnisse!$E$8,C43*Ergebnisse!$E$6*Ergebnisse!$E$8,B43*(Ergebnisse!$E$4-Ergebnisse!$E$8)*Ergebnisse!$E$6)</f>
        <v>20000</v>
      </c>
      <c r="G43" s="42" t="n">
        <f aca="false">IF(A43&gt;Ergebnisse!$E$12,C43*Ergebnisse!$E$10*Ergebnisse!$E$12,B43*(Ergebnisse!$E$4-Ergebnisse!$E$12)*Ergebnisse!$E$10)</f>
        <v>65000</v>
      </c>
      <c r="H43" s="43" t="n">
        <f aca="false">SUM(E43:G43)</f>
        <v>73612440</v>
      </c>
      <c r="I43" s="44" t="n">
        <f aca="false">A43</f>
        <v>7</v>
      </c>
    </row>
    <row r="44" customFormat="false" ht="15" hidden="false" customHeight="false" outlineLevel="0" collapsed="false">
      <c r="A44" s="41" t="n">
        <f aca="false">IF($C$4=Daten!$B$5,Momente!A43+Daten!$B$6,IF(Momente!$C$4=Daten!$C$5,Momente!A43+Daten!$C$6,IF(Momente!$C$4=Daten!$D$5,Momente!A43+Daten!$D$6,IF(Momente!$C$4=Daten!$E$5,Momente!A43+Daten!$E$6,0))))</f>
        <v>7.2</v>
      </c>
      <c r="B44" s="42" t="n">
        <f aca="false">A44/$C$4</f>
        <v>0.514285714285715</v>
      </c>
      <c r="C44" s="43" t="n">
        <f aca="false">($C$4-A44)/$C$4</f>
        <v>0.485714285714285</v>
      </c>
      <c r="E44" s="41" t="n">
        <f aca="false">((B44)*(C44)/2)*Ergebnisse!$E$16*Ergebnisse!$E$4*Ergebnisse!$E$4</f>
        <v>73467417.6</v>
      </c>
      <c r="F44" s="42" t="n">
        <f aca="false">IF(A44&gt;Ergebnisse!$E$8,C44*Ergebnisse!$E$6*Ergebnisse!$E$8,B44*(Ergebnisse!$E$4-Ergebnisse!$E$8)*Ergebnisse!$E$6)</f>
        <v>19428.5714285714</v>
      </c>
      <c r="G44" s="42" t="n">
        <f aca="false">IF(A44&gt;Ergebnisse!$E$12,C44*Ergebnisse!$E$10*Ergebnisse!$E$12,B44*(Ergebnisse!$E$4-Ergebnisse!$E$12)*Ergebnisse!$E$10)</f>
        <v>63142.8571428571</v>
      </c>
      <c r="H44" s="43" t="n">
        <f aca="false">SUM(E44:G44)</f>
        <v>73549989.0285714</v>
      </c>
      <c r="I44" s="44" t="n">
        <f aca="false">A44</f>
        <v>7.2</v>
      </c>
    </row>
    <row r="45" customFormat="false" ht="15" hidden="false" customHeight="false" outlineLevel="0" collapsed="false">
      <c r="A45" s="41" t="n">
        <f aca="false">IF($C$4=Daten!$B$5,Momente!A44+Daten!$B$6,IF(Momente!$C$4=Daten!$C$5,Momente!A44+Daten!$C$6,IF(Momente!$C$4=Daten!$D$5,Momente!A44+Daten!$D$6,IF(Momente!$C$4=Daten!$E$5,Momente!A44+Daten!$E$6,0))))</f>
        <v>7.4</v>
      </c>
      <c r="B45" s="42" t="n">
        <f aca="false">A45/$C$4</f>
        <v>0.528571428571429</v>
      </c>
      <c r="C45" s="43" t="n">
        <f aca="false">($C$4-A45)/$C$4</f>
        <v>0.471428571428571</v>
      </c>
      <c r="E45" s="41" t="n">
        <f aca="false">((B45)*(C45)/2)*Ergebnisse!$E$16*Ergebnisse!$E$4*Ergebnisse!$E$4</f>
        <v>73287350.4</v>
      </c>
      <c r="F45" s="42" t="n">
        <f aca="false">IF(A45&gt;Ergebnisse!$E$8,C45*Ergebnisse!$E$6*Ergebnisse!$E$8,B45*(Ergebnisse!$E$4-Ergebnisse!$E$8)*Ergebnisse!$E$6)</f>
        <v>18857.1428571428</v>
      </c>
      <c r="G45" s="42" t="n">
        <f aca="false">IF(A45&gt;Ergebnisse!$E$12,C45*Ergebnisse!$E$10*Ergebnisse!$E$12,B45*(Ergebnisse!$E$4-Ergebnisse!$E$12)*Ergebnisse!$E$10)</f>
        <v>61285.7142857142</v>
      </c>
      <c r="H45" s="43" t="n">
        <f aca="false">SUM(E45:G45)</f>
        <v>73367493.2571429</v>
      </c>
      <c r="I45" s="44" t="n">
        <f aca="false">A45</f>
        <v>7.4</v>
      </c>
    </row>
    <row r="46" customFormat="false" ht="15" hidden="false" customHeight="false" outlineLevel="0" collapsed="false">
      <c r="A46" s="41" t="n">
        <f aca="false">IF($C$4=Daten!$B$5,Momente!A45+Daten!$B$6,IF(Momente!$C$4=Daten!$C$5,Momente!A45+Daten!$C$6,IF(Momente!$C$4=Daten!$D$5,Momente!A45+Daten!$D$6,IF(Momente!$C$4=Daten!$E$5,Momente!A45+Daten!$E$6,0))))</f>
        <v>7.6</v>
      </c>
      <c r="B46" s="42" t="n">
        <f aca="false">A46/$C$4</f>
        <v>0.542857142857143</v>
      </c>
      <c r="C46" s="43" t="n">
        <f aca="false">($C$4-A46)/$C$4</f>
        <v>0.457142857142857</v>
      </c>
      <c r="E46" s="41" t="n">
        <f aca="false">((B46)*(C46)/2)*Ergebnisse!$E$16*Ergebnisse!$E$4*Ergebnisse!$E$4</f>
        <v>72987238.4</v>
      </c>
      <c r="F46" s="42" t="n">
        <f aca="false">IF(A46&gt;Ergebnisse!$E$8,C46*Ergebnisse!$E$6*Ergebnisse!$E$8,B46*(Ergebnisse!$E$4-Ergebnisse!$E$8)*Ergebnisse!$E$6)</f>
        <v>18285.7142857143</v>
      </c>
      <c r="G46" s="42" t="n">
        <f aca="false">IF(A46&gt;Ergebnisse!$E$12,C46*Ergebnisse!$E$10*Ergebnisse!$E$12,B46*(Ergebnisse!$E$4-Ergebnisse!$E$12)*Ergebnisse!$E$10)</f>
        <v>59428.5714285714</v>
      </c>
      <c r="H46" s="43" t="n">
        <f aca="false">SUM(E46:G46)</f>
        <v>73064952.6857143</v>
      </c>
      <c r="I46" s="44" t="n">
        <f aca="false">A46</f>
        <v>7.6</v>
      </c>
    </row>
    <row r="47" customFormat="false" ht="15" hidden="false" customHeight="false" outlineLevel="0" collapsed="false">
      <c r="A47" s="41" t="n">
        <f aca="false">IF($C$4=Daten!$B$5,Momente!A46+Daten!$B$6,IF(Momente!$C$4=Daten!$C$5,Momente!A46+Daten!$C$6,IF(Momente!$C$4=Daten!$D$5,Momente!A46+Daten!$D$6,IF(Momente!$C$4=Daten!$E$5,Momente!A46+Daten!$E$6,0))))</f>
        <v>7.8</v>
      </c>
      <c r="B47" s="42" t="n">
        <f aca="false">A47/$C$4</f>
        <v>0.557142857142858</v>
      </c>
      <c r="C47" s="43" t="n">
        <f aca="false">($C$4-A47)/$C$4</f>
        <v>0.442857142857143</v>
      </c>
      <c r="E47" s="41" t="n">
        <f aca="false">((B47)*(C47)/2)*Ergebnisse!$E$16*Ergebnisse!$E$4*Ergebnisse!$E$4</f>
        <v>72567081.6</v>
      </c>
      <c r="F47" s="42" t="n">
        <f aca="false">IF(A47&gt;Ergebnisse!$E$8,C47*Ergebnisse!$E$6*Ergebnisse!$E$8,B47*(Ergebnisse!$E$4-Ergebnisse!$E$8)*Ergebnisse!$E$6)</f>
        <v>17714.2857142857</v>
      </c>
      <c r="G47" s="42" t="n">
        <f aca="false">IF(A47&gt;Ergebnisse!$E$12,C47*Ergebnisse!$E$10*Ergebnisse!$E$12,B47*(Ergebnisse!$E$4-Ergebnisse!$E$12)*Ergebnisse!$E$10)</f>
        <v>57571.4285714285</v>
      </c>
      <c r="H47" s="43" t="n">
        <f aca="false">SUM(E47:G47)</f>
        <v>72642367.3142857</v>
      </c>
      <c r="I47" s="44" t="n">
        <f aca="false">A47</f>
        <v>7.8</v>
      </c>
    </row>
    <row r="48" customFormat="false" ht="15" hidden="false" customHeight="false" outlineLevel="0" collapsed="false">
      <c r="A48" s="41" t="n">
        <f aca="false">IF($C$4=Daten!$B$5,Momente!A47+Daten!$B$6,IF(Momente!$C$4=Daten!$C$5,Momente!A47+Daten!$C$6,IF(Momente!$C$4=Daten!$D$5,Momente!A47+Daten!$D$6,IF(Momente!$C$4=Daten!$E$5,Momente!A47+Daten!$E$6,0))))</f>
        <v>8</v>
      </c>
      <c r="B48" s="42" t="n">
        <f aca="false">A48/$C$4</f>
        <v>0.571428571428572</v>
      </c>
      <c r="C48" s="43" t="n">
        <f aca="false">($C$4-A48)/$C$4</f>
        <v>0.428571428571428</v>
      </c>
      <c r="E48" s="41" t="n">
        <f aca="false">((B48)*(C48)/2)*Ergebnisse!$E$16*Ergebnisse!$E$4*Ergebnisse!$E$4</f>
        <v>72026880</v>
      </c>
      <c r="F48" s="42" t="n">
        <f aca="false">IF(A48&gt;Ergebnisse!$E$8,C48*Ergebnisse!$E$6*Ergebnisse!$E$8,B48*(Ergebnisse!$E$4-Ergebnisse!$E$8)*Ergebnisse!$E$6)</f>
        <v>17142.8571428571</v>
      </c>
      <c r="G48" s="42" t="n">
        <f aca="false">IF(A48&gt;Ergebnisse!$E$12,C48*Ergebnisse!$E$10*Ergebnisse!$E$12,B48*(Ergebnisse!$E$4-Ergebnisse!$E$12)*Ergebnisse!$E$10)</f>
        <v>55714.2857142857</v>
      </c>
      <c r="H48" s="43" t="n">
        <f aca="false">SUM(E48:G48)</f>
        <v>72099737.1428571</v>
      </c>
      <c r="I48" s="44" t="n">
        <f aca="false">A48</f>
        <v>8</v>
      </c>
    </row>
    <row r="49" customFormat="false" ht="15" hidden="false" customHeight="false" outlineLevel="0" collapsed="false">
      <c r="A49" s="41" t="n">
        <f aca="false">IF($C$4=Daten!$B$5,Momente!A48+Daten!$B$6,IF(Momente!$C$4=Daten!$C$5,Momente!A48+Daten!$C$6,IF(Momente!$C$4=Daten!$D$5,Momente!A48+Daten!$D$6,IF(Momente!$C$4=Daten!$E$5,Momente!A48+Daten!$E$6,0))))</f>
        <v>8.2</v>
      </c>
      <c r="B49" s="42" t="n">
        <f aca="false">A49/$C$4</f>
        <v>0.585714285714286</v>
      </c>
      <c r="C49" s="43" t="n">
        <f aca="false">($C$4-A49)/$C$4</f>
        <v>0.414285714285714</v>
      </c>
      <c r="E49" s="41" t="n">
        <f aca="false">((B49)*(C49)/2)*Ergebnisse!$E$16*Ergebnisse!$E$4*Ergebnisse!$E$4</f>
        <v>71366633.6</v>
      </c>
      <c r="F49" s="42" t="n">
        <f aca="false">IF(A49&gt;Ergebnisse!$E$8,C49*Ergebnisse!$E$6*Ergebnisse!$E$8,B49*(Ergebnisse!$E$4-Ergebnisse!$E$8)*Ergebnisse!$E$6)</f>
        <v>16571.4285714286</v>
      </c>
      <c r="G49" s="42" t="n">
        <f aca="false">IF(A49&gt;Ergebnisse!$E$12,C49*Ergebnisse!$E$10*Ergebnisse!$E$12,B49*(Ergebnisse!$E$4-Ergebnisse!$E$12)*Ergebnisse!$E$10)</f>
        <v>53857.1428571428</v>
      </c>
      <c r="H49" s="43" t="n">
        <f aca="false">SUM(E49:G49)</f>
        <v>71437062.1714286</v>
      </c>
      <c r="I49" s="44" t="n">
        <f aca="false">A49</f>
        <v>8.2</v>
      </c>
    </row>
    <row r="50" customFormat="false" ht="15" hidden="false" customHeight="false" outlineLevel="0" collapsed="false">
      <c r="A50" s="41" t="n">
        <f aca="false">IF($C$4=Daten!$B$5,Momente!A49+Daten!$B$6,IF(Momente!$C$4=Daten!$C$5,Momente!A49+Daten!$C$6,IF(Momente!$C$4=Daten!$D$5,Momente!A49+Daten!$D$6,IF(Momente!$C$4=Daten!$E$5,Momente!A49+Daten!$E$6,0))))</f>
        <v>8.4</v>
      </c>
      <c r="B50" s="42" t="n">
        <f aca="false">A50/$C$4</f>
        <v>0.6</v>
      </c>
      <c r="C50" s="43" t="n">
        <f aca="false">($C$4-A50)/$C$4</f>
        <v>0.4</v>
      </c>
      <c r="E50" s="41" t="n">
        <f aca="false">((B50)*(C50)/2)*Ergebnisse!$E$16*Ergebnisse!$E$4*Ergebnisse!$E$4</f>
        <v>70586342.4</v>
      </c>
      <c r="F50" s="42" t="n">
        <f aca="false">IF(A50&gt;Ergebnisse!$E$8,C50*Ergebnisse!$E$6*Ergebnisse!$E$8,B50*(Ergebnisse!$E$4-Ergebnisse!$E$8)*Ergebnisse!$E$6)</f>
        <v>16000</v>
      </c>
      <c r="G50" s="42" t="n">
        <f aca="false">IF(A50&gt;Ergebnisse!$E$12,C50*Ergebnisse!$E$10*Ergebnisse!$E$12,B50*(Ergebnisse!$E$4-Ergebnisse!$E$12)*Ergebnisse!$E$10)</f>
        <v>52000</v>
      </c>
      <c r="H50" s="43" t="n">
        <f aca="false">SUM(E50:G50)</f>
        <v>70654342.4</v>
      </c>
      <c r="I50" s="44" t="n">
        <f aca="false">A50</f>
        <v>8.4</v>
      </c>
    </row>
    <row r="51" customFormat="false" ht="15" hidden="false" customHeight="false" outlineLevel="0" collapsed="false">
      <c r="A51" s="41" t="n">
        <f aca="false">IF($C$4=Daten!$B$5,Momente!A50+Daten!$B$6,IF(Momente!$C$4=Daten!$C$5,Momente!A50+Daten!$C$6,IF(Momente!$C$4=Daten!$D$5,Momente!A50+Daten!$D$6,IF(Momente!$C$4=Daten!$E$5,Momente!A50+Daten!$E$6,0))))</f>
        <v>8.6</v>
      </c>
      <c r="B51" s="42" t="n">
        <f aca="false">A51/$C$4</f>
        <v>0.614285714285714</v>
      </c>
      <c r="C51" s="43" t="n">
        <f aca="false">($C$4-A51)/$C$4</f>
        <v>0.385714285714286</v>
      </c>
      <c r="E51" s="41" t="n">
        <f aca="false">((B51)*(C51)/2)*Ergebnisse!$E$16*Ergebnisse!$E$4*Ergebnisse!$E$4</f>
        <v>69686006.4</v>
      </c>
      <c r="F51" s="42" t="n">
        <f aca="false">IF(A51&gt;Ergebnisse!$E$8,C51*Ergebnisse!$E$6*Ergebnisse!$E$8,B51*(Ergebnisse!$E$4-Ergebnisse!$E$8)*Ergebnisse!$E$6)</f>
        <v>15428.5714285714</v>
      </c>
      <c r="G51" s="42" t="n">
        <f aca="false">IF(A51&gt;Ergebnisse!$E$12,C51*Ergebnisse!$E$10*Ergebnisse!$E$12,B51*(Ergebnisse!$E$4-Ergebnisse!$E$12)*Ergebnisse!$E$10)</f>
        <v>50142.8571428571</v>
      </c>
      <c r="H51" s="43" t="n">
        <f aca="false">SUM(E51:G51)</f>
        <v>69751577.8285714</v>
      </c>
      <c r="I51" s="44" t="n">
        <f aca="false">A51</f>
        <v>8.6</v>
      </c>
    </row>
    <row r="52" customFormat="false" ht="15" hidden="false" customHeight="false" outlineLevel="0" collapsed="false">
      <c r="A52" s="41" t="n">
        <f aca="false">IF($C$4=Daten!$B$5,Momente!A51+Daten!$B$6,IF(Momente!$C$4=Daten!$C$5,Momente!A51+Daten!$C$6,IF(Momente!$C$4=Daten!$D$5,Momente!A51+Daten!$D$6,IF(Momente!$C$4=Daten!$E$5,Momente!A51+Daten!$E$6,0))))</f>
        <v>8.8</v>
      </c>
      <c r="B52" s="42" t="n">
        <f aca="false">A52/$C$4</f>
        <v>0.628571428571429</v>
      </c>
      <c r="C52" s="43" t="n">
        <f aca="false">($C$4-A52)/$C$4</f>
        <v>0.371428571428571</v>
      </c>
      <c r="E52" s="41" t="n">
        <f aca="false">((B52)*(C52)/2)*Ergebnisse!$E$16*Ergebnisse!$E$4*Ergebnisse!$E$4</f>
        <v>68665625.6</v>
      </c>
      <c r="F52" s="42" t="n">
        <f aca="false">IF(A52&gt;Ergebnisse!$E$8,C52*Ergebnisse!$E$6*Ergebnisse!$E$8,B52*(Ergebnisse!$E$4-Ergebnisse!$E$8)*Ergebnisse!$E$6)</f>
        <v>14857.1428571429</v>
      </c>
      <c r="G52" s="42" t="n">
        <f aca="false">IF(A52&gt;Ergebnisse!$E$12,C52*Ergebnisse!$E$10*Ergebnisse!$E$12,B52*(Ergebnisse!$E$4-Ergebnisse!$E$12)*Ergebnisse!$E$10)</f>
        <v>48285.7142857143</v>
      </c>
      <c r="H52" s="43" t="n">
        <f aca="false">SUM(E52:G52)</f>
        <v>68728768.4571429</v>
      </c>
      <c r="I52" s="44" t="n">
        <f aca="false">A52</f>
        <v>8.8</v>
      </c>
    </row>
    <row r="53" customFormat="false" ht="15" hidden="false" customHeight="false" outlineLevel="0" collapsed="false">
      <c r="A53" s="41" t="n">
        <f aca="false">IF($C$4=Daten!$B$5,Momente!A52+Daten!$B$6,IF(Momente!$C$4=Daten!$C$5,Momente!A52+Daten!$C$6,IF(Momente!$C$4=Daten!$D$5,Momente!A52+Daten!$D$6,IF(Momente!$C$4=Daten!$E$5,Momente!A52+Daten!$E$6,0))))</f>
        <v>9</v>
      </c>
      <c r="B53" s="42" t="n">
        <f aca="false">A53/$C$4</f>
        <v>0.642857142857143</v>
      </c>
      <c r="C53" s="43" t="n">
        <f aca="false">($C$4-A53)/$C$4</f>
        <v>0.357142857142857</v>
      </c>
      <c r="E53" s="41" t="n">
        <f aca="false">((B53)*(C53)/2)*Ergebnisse!$E$16*Ergebnisse!$E$4*Ergebnisse!$E$4</f>
        <v>67525200</v>
      </c>
      <c r="F53" s="42" t="n">
        <f aca="false">IF(A53&gt;Ergebnisse!$E$8,C53*Ergebnisse!$E$6*Ergebnisse!$E$8,B53*(Ergebnisse!$E$4-Ergebnisse!$E$8)*Ergebnisse!$E$6)</f>
        <v>14285.7142857143</v>
      </c>
      <c r="G53" s="42" t="n">
        <f aca="false">IF(A53&gt;Ergebnisse!$E$12,C53*Ergebnisse!$E$10*Ergebnisse!$E$12,B53*(Ergebnisse!$E$4-Ergebnisse!$E$12)*Ergebnisse!$E$10)</f>
        <v>46428.5714285714</v>
      </c>
      <c r="H53" s="43" t="n">
        <f aca="false">SUM(E53:G53)</f>
        <v>67585914.2857143</v>
      </c>
      <c r="I53" s="44" t="n">
        <f aca="false">A53</f>
        <v>9</v>
      </c>
    </row>
    <row r="54" customFormat="false" ht="15" hidden="false" customHeight="false" outlineLevel="0" collapsed="false">
      <c r="A54" s="41" t="n">
        <f aca="false">IF($C$4=Daten!$B$5,Momente!A53+Daten!$B$6,IF(Momente!$C$4=Daten!$C$5,Momente!A53+Daten!$C$6,IF(Momente!$C$4=Daten!$D$5,Momente!A53+Daten!$D$6,IF(Momente!$C$4=Daten!$E$5,Momente!A53+Daten!$E$6,0))))</f>
        <v>9.2</v>
      </c>
      <c r="B54" s="42" t="n">
        <f aca="false">A54/$C$4</f>
        <v>0.657142857142857</v>
      </c>
      <c r="C54" s="43" t="n">
        <f aca="false">($C$4-A54)/$C$4</f>
        <v>0.342857142857143</v>
      </c>
      <c r="E54" s="41" t="n">
        <f aca="false">((B54)*(C54)/2)*Ergebnisse!$E$16*Ergebnisse!$E$4*Ergebnisse!$E$4</f>
        <v>66264729.6</v>
      </c>
      <c r="F54" s="42" t="n">
        <f aca="false">IF(A54&gt;Ergebnisse!$E$8,C54*Ergebnisse!$E$6*Ergebnisse!$E$8,B54*(Ergebnisse!$E$4-Ergebnisse!$E$8)*Ergebnisse!$E$6)</f>
        <v>13714.2857142857</v>
      </c>
      <c r="G54" s="42" t="n">
        <f aca="false">IF(A54&gt;Ergebnisse!$E$12,C54*Ergebnisse!$E$10*Ergebnisse!$E$12,B54*(Ergebnisse!$E$4-Ergebnisse!$E$12)*Ergebnisse!$E$10)</f>
        <v>44571.4285714286</v>
      </c>
      <c r="H54" s="43" t="n">
        <f aca="false">SUM(E54:G54)</f>
        <v>66323015.3142857</v>
      </c>
      <c r="I54" s="44" t="n">
        <f aca="false">A54</f>
        <v>9.2</v>
      </c>
    </row>
    <row r="55" customFormat="false" ht="15" hidden="false" customHeight="false" outlineLevel="0" collapsed="false">
      <c r="A55" s="41" t="n">
        <f aca="false">IF($C$4=Daten!$B$5,Momente!A54+Daten!$B$6,IF(Momente!$C$4=Daten!$C$5,Momente!A54+Daten!$C$6,IF(Momente!$C$4=Daten!$D$5,Momente!A54+Daten!$D$6,IF(Momente!$C$4=Daten!$E$5,Momente!A54+Daten!$E$6,0))))</f>
        <v>9.4</v>
      </c>
      <c r="B55" s="42" t="n">
        <f aca="false">A55/$C$4</f>
        <v>0.671428571428571</v>
      </c>
      <c r="C55" s="43" t="n">
        <f aca="false">($C$4-A55)/$C$4</f>
        <v>0.328571428571429</v>
      </c>
      <c r="E55" s="41" t="n">
        <f aca="false">((B55)*(C55)/2)*Ergebnisse!$E$16*Ergebnisse!$E$4*Ergebnisse!$E$4</f>
        <v>64884214.4</v>
      </c>
      <c r="F55" s="42" t="n">
        <f aca="false">IF(A55&gt;Ergebnisse!$E$8,C55*Ergebnisse!$E$6*Ergebnisse!$E$8,B55*(Ergebnisse!$E$4-Ergebnisse!$E$8)*Ergebnisse!$E$6)</f>
        <v>13142.8571428571</v>
      </c>
      <c r="G55" s="42" t="n">
        <f aca="false">IF(A55&gt;Ergebnisse!$E$12,C55*Ergebnisse!$E$10*Ergebnisse!$E$12,B55*(Ergebnisse!$E$4-Ergebnisse!$E$12)*Ergebnisse!$E$10)</f>
        <v>42714.2857142857</v>
      </c>
      <c r="H55" s="43" t="n">
        <f aca="false">SUM(E55:G55)</f>
        <v>64940071.5428572</v>
      </c>
      <c r="I55" s="44" t="n">
        <f aca="false">A55</f>
        <v>9.4</v>
      </c>
    </row>
    <row r="56" customFormat="false" ht="15" hidden="false" customHeight="false" outlineLevel="0" collapsed="false">
      <c r="A56" s="41" t="n">
        <f aca="false">IF($C$4=Daten!$B$5,Momente!A55+Daten!$B$6,IF(Momente!$C$4=Daten!$C$5,Momente!A55+Daten!$C$6,IF(Momente!$C$4=Daten!$D$5,Momente!A55+Daten!$D$6,IF(Momente!$C$4=Daten!$E$5,Momente!A55+Daten!$E$6,0))))</f>
        <v>9.6</v>
      </c>
      <c r="B56" s="42" t="n">
        <f aca="false">A56/$C$4</f>
        <v>0.685714285714286</v>
      </c>
      <c r="C56" s="43" t="n">
        <f aca="false">($C$4-A56)/$C$4</f>
        <v>0.314285714285714</v>
      </c>
      <c r="E56" s="41" t="n">
        <f aca="false">((B56)*(C56)/2)*Ergebnisse!$E$16*Ergebnisse!$E$4*Ergebnisse!$E$4</f>
        <v>63383654.4</v>
      </c>
      <c r="F56" s="42" t="n">
        <f aca="false">IF(A56&gt;Ergebnisse!$E$8,C56*Ergebnisse!$E$6*Ergebnisse!$E$8,B56*(Ergebnisse!$E$4-Ergebnisse!$E$8)*Ergebnisse!$E$6)</f>
        <v>12571.4285714286</v>
      </c>
      <c r="G56" s="42" t="n">
        <f aca="false">IF(A56&gt;Ergebnisse!$E$12,C56*Ergebnisse!$E$10*Ergebnisse!$E$12,B56*(Ergebnisse!$E$4-Ergebnisse!$E$12)*Ergebnisse!$E$10)</f>
        <v>40857.1428571429</v>
      </c>
      <c r="H56" s="43" t="n">
        <f aca="false">SUM(E56:G56)</f>
        <v>63437082.9714286</v>
      </c>
      <c r="I56" s="44" t="n">
        <f aca="false">A56</f>
        <v>9.6</v>
      </c>
    </row>
    <row r="57" customFormat="false" ht="15" hidden="false" customHeight="false" outlineLevel="0" collapsed="false">
      <c r="A57" s="41" t="n">
        <f aca="false">IF($C$4=Daten!$B$5,Momente!A56+Daten!$B$6,IF(Momente!$C$4=Daten!$C$5,Momente!A56+Daten!$C$6,IF(Momente!$C$4=Daten!$D$5,Momente!A56+Daten!$D$6,IF(Momente!$C$4=Daten!$E$5,Momente!A56+Daten!$E$6,0))))</f>
        <v>9.8</v>
      </c>
      <c r="B57" s="42" t="n">
        <f aca="false">A57/$C$4</f>
        <v>0.7</v>
      </c>
      <c r="C57" s="43" t="n">
        <f aca="false">($C$4-A57)/$C$4</f>
        <v>0.3</v>
      </c>
      <c r="E57" s="41" t="n">
        <f aca="false">((B57)*(C57)/2)*Ergebnisse!$E$16*Ergebnisse!$E$4*Ergebnisse!$E$4</f>
        <v>61763049.6</v>
      </c>
      <c r="F57" s="42" t="n">
        <f aca="false">IF(A57&gt;Ergebnisse!$E$8,C57*Ergebnisse!$E$6*Ergebnisse!$E$8,B57*(Ergebnisse!$E$4-Ergebnisse!$E$8)*Ergebnisse!$E$6)</f>
        <v>12000</v>
      </c>
      <c r="G57" s="42" t="n">
        <f aca="false">IF(A57&gt;Ergebnisse!$E$12,C57*Ergebnisse!$E$10*Ergebnisse!$E$12,B57*(Ergebnisse!$E$4-Ergebnisse!$E$12)*Ergebnisse!$E$10)</f>
        <v>39000</v>
      </c>
      <c r="H57" s="43" t="n">
        <f aca="false">SUM(E57:G57)</f>
        <v>61814049.6</v>
      </c>
      <c r="I57" s="44" t="n">
        <f aca="false">A57</f>
        <v>9.8</v>
      </c>
    </row>
    <row r="58" customFormat="false" ht="15" hidden="false" customHeight="false" outlineLevel="0" collapsed="false">
      <c r="A58" s="41" t="n">
        <f aca="false">IF($C$4=Daten!$B$5,Momente!A57+Daten!$B$6,IF(Momente!$C$4=Daten!$C$5,Momente!A57+Daten!$C$6,IF(Momente!$C$4=Daten!$D$5,Momente!A57+Daten!$D$6,IF(Momente!$C$4=Daten!$E$5,Momente!A57+Daten!$E$6,0))))</f>
        <v>10</v>
      </c>
      <c r="B58" s="42" t="n">
        <f aca="false">A58/$C$4</f>
        <v>0.714285714285714</v>
      </c>
      <c r="C58" s="43" t="n">
        <f aca="false">($C$4-A58)/$C$4</f>
        <v>0.285714285714286</v>
      </c>
      <c r="E58" s="41" t="n">
        <f aca="false">((B58)*(C58)/2)*Ergebnisse!$E$16*Ergebnisse!$E$4*Ergebnisse!$E$4</f>
        <v>60022400</v>
      </c>
      <c r="F58" s="42" t="n">
        <f aca="false">IF(A58&gt;Ergebnisse!$E$8,C58*Ergebnisse!$E$6*Ergebnisse!$E$8,B58*(Ergebnisse!$E$4-Ergebnisse!$E$8)*Ergebnisse!$E$6)</f>
        <v>11428.5714285714</v>
      </c>
      <c r="G58" s="42" t="n">
        <f aca="false">IF(A58&gt;Ergebnisse!$E$12,C58*Ergebnisse!$E$10*Ergebnisse!$E$12,B58*(Ergebnisse!$E$4-Ergebnisse!$E$12)*Ergebnisse!$E$10)</f>
        <v>37142.8571428572</v>
      </c>
      <c r="H58" s="43" t="n">
        <f aca="false">SUM(E58:G58)</f>
        <v>60070971.4285715</v>
      </c>
      <c r="I58" s="44" t="n">
        <f aca="false">A58</f>
        <v>10</v>
      </c>
    </row>
    <row r="59" customFormat="false" ht="15" hidden="false" customHeight="false" outlineLevel="0" collapsed="false">
      <c r="A59" s="41" t="n">
        <f aca="false">IF($C$4=Daten!$B$5,Momente!A58+Daten!$B$6,IF(Momente!$C$4=Daten!$C$5,Momente!A58+Daten!$C$6,IF(Momente!$C$4=Daten!$D$5,Momente!A58+Daten!$D$6,IF(Momente!$C$4=Daten!$E$5,Momente!A58+Daten!$E$6,0))))</f>
        <v>10.2</v>
      </c>
      <c r="B59" s="42" t="n">
        <f aca="false">A59/$C$4</f>
        <v>0.728571428571428</v>
      </c>
      <c r="C59" s="43" t="n">
        <f aca="false">($C$4-A59)/$C$4</f>
        <v>0.271428571428572</v>
      </c>
      <c r="E59" s="41" t="n">
        <f aca="false">((B59)*(C59)/2)*Ergebnisse!$E$16*Ergebnisse!$E$4*Ergebnisse!$E$4</f>
        <v>58161705.6</v>
      </c>
      <c r="F59" s="42" t="n">
        <f aca="false">IF(A59&gt;Ergebnisse!$E$8,C59*Ergebnisse!$E$6*Ergebnisse!$E$8,B59*(Ergebnisse!$E$4-Ergebnisse!$E$8)*Ergebnisse!$E$6)</f>
        <v>10857.1428571429</v>
      </c>
      <c r="G59" s="42" t="n">
        <f aca="false">IF(A59&gt;Ergebnisse!$E$12,C59*Ergebnisse!$E$10*Ergebnisse!$E$12,B59*(Ergebnisse!$E$4-Ergebnisse!$E$12)*Ergebnisse!$E$10)</f>
        <v>35285.7142857143</v>
      </c>
      <c r="H59" s="43" t="n">
        <f aca="false">SUM(E59:G59)</f>
        <v>58207848.4571429</v>
      </c>
      <c r="I59" s="44" t="n">
        <f aca="false">A59</f>
        <v>10.2</v>
      </c>
    </row>
    <row r="60" customFormat="false" ht="15" hidden="false" customHeight="false" outlineLevel="0" collapsed="false">
      <c r="A60" s="41" t="n">
        <f aca="false">IF($C$4=Daten!$B$5,Momente!A59+Daten!$B$6,IF(Momente!$C$4=Daten!$C$5,Momente!A59+Daten!$C$6,IF(Momente!$C$4=Daten!$D$5,Momente!A59+Daten!$D$6,IF(Momente!$C$4=Daten!$E$5,Momente!A59+Daten!$E$6,0))))</f>
        <v>10.4</v>
      </c>
      <c r="B60" s="42" t="n">
        <f aca="false">A60/$C$4</f>
        <v>0.742857142857143</v>
      </c>
      <c r="C60" s="43" t="n">
        <f aca="false">($C$4-A60)/$C$4</f>
        <v>0.257142857142857</v>
      </c>
      <c r="E60" s="41" t="n">
        <f aca="false">((B60)*(C60)/2)*Ergebnisse!$E$16*Ergebnisse!$E$4*Ergebnisse!$E$4</f>
        <v>56180966.4000001</v>
      </c>
      <c r="F60" s="42" t="n">
        <f aca="false">IF(A60&gt;Ergebnisse!$E$8,C60*Ergebnisse!$E$6*Ergebnisse!$E$8,B60*(Ergebnisse!$E$4-Ergebnisse!$E$8)*Ergebnisse!$E$6)</f>
        <v>10285.7142857143</v>
      </c>
      <c r="G60" s="42" t="n">
        <f aca="false">IF(A60&gt;Ergebnisse!$E$12,C60*Ergebnisse!$E$10*Ergebnisse!$E$12,B60*(Ergebnisse!$E$4-Ergebnisse!$E$12)*Ergebnisse!$E$10)</f>
        <v>33428.5714285715</v>
      </c>
      <c r="H60" s="43" t="n">
        <f aca="false">SUM(E60:G60)</f>
        <v>56224680.6857143</v>
      </c>
      <c r="I60" s="44" t="n">
        <f aca="false">A60</f>
        <v>10.4</v>
      </c>
    </row>
    <row r="61" customFormat="false" ht="15" hidden="false" customHeight="false" outlineLevel="0" collapsed="false">
      <c r="A61" s="41" t="n">
        <f aca="false">IF($C$4=Daten!$B$5,Momente!A60+Daten!$B$6,IF(Momente!$C$4=Daten!$C$5,Momente!A60+Daten!$C$6,IF(Momente!$C$4=Daten!$D$5,Momente!A60+Daten!$D$6,IF(Momente!$C$4=Daten!$E$5,Momente!A60+Daten!$E$6,0))))</f>
        <v>10.6</v>
      </c>
      <c r="B61" s="42" t="n">
        <f aca="false">A61/$C$4</f>
        <v>0.757142857142857</v>
      </c>
      <c r="C61" s="43" t="n">
        <f aca="false">($C$4-A61)/$C$4</f>
        <v>0.242857142857143</v>
      </c>
      <c r="E61" s="41" t="n">
        <f aca="false">((B61)*(C61)/2)*Ergebnisse!$E$16*Ergebnisse!$E$4*Ergebnisse!$E$4</f>
        <v>54080182.4000001</v>
      </c>
      <c r="F61" s="42" t="n">
        <f aca="false">IF(A61&gt;Ergebnisse!$E$8,C61*Ergebnisse!$E$6*Ergebnisse!$E$8,B61*(Ergebnisse!$E$4-Ergebnisse!$E$8)*Ergebnisse!$E$6)</f>
        <v>9714.28571428573</v>
      </c>
      <c r="G61" s="42" t="n">
        <f aca="false">IF(A61&gt;Ergebnisse!$E$12,C61*Ergebnisse!$E$10*Ergebnisse!$E$12,B61*(Ergebnisse!$E$4-Ergebnisse!$E$12)*Ergebnisse!$E$10)</f>
        <v>31571.4285714286</v>
      </c>
      <c r="H61" s="43" t="n">
        <f aca="false">SUM(E61:G61)</f>
        <v>54121468.1142858</v>
      </c>
      <c r="I61" s="44" t="n">
        <f aca="false">A61</f>
        <v>10.6</v>
      </c>
    </row>
    <row r="62" customFormat="false" ht="15" hidden="false" customHeight="false" outlineLevel="0" collapsed="false">
      <c r="A62" s="41" t="n">
        <f aca="false">IF($C$4=Daten!$B$5,Momente!A61+Daten!$B$6,IF(Momente!$C$4=Daten!$C$5,Momente!A61+Daten!$C$6,IF(Momente!$C$4=Daten!$D$5,Momente!A61+Daten!$D$6,IF(Momente!$C$4=Daten!$E$5,Momente!A61+Daten!$E$6,0))))</f>
        <v>10.8</v>
      </c>
      <c r="B62" s="42" t="n">
        <f aca="false">A62/$C$4</f>
        <v>0.771428571428571</v>
      </c>
      <c r="C62" s="43" t="n">
        <f aca="false">($C$4-A62)/$C$4</f>
        <v>0.228571428571429</v>
      </c>
      <c r="E62" s="41" t="n">
        <f aca="false">((B62)*(C62)/2)*Ergebnisse!$E$16*Ergebnisse!$E$4*Ergebnisse!$E$4</f>
        <v>51859353.6000001</v>
      </c>
      <c r="F62" s="42" t="n">
        <f aca="false">IF(A62&gt;Ergebnisse!$E$8,C62*Ergebnisse!$E$6*Ergebnisse!$E$8,B62*(Ergebnisse!$E$4-Ergebnisse!$E$8)*Ergebnisse!$E$6)</f>
        <v>9142.85714285716</v>
      </c>
      <c r="G62" s="42" t="n">
        <f aca="false">IF(A62&gt;Ergebnisse!$E$12,C62*Ergebnisse!$E$10*Ergebnisse!$E$12,B62*(Ergebnisse!$E$4-Ergebnisse!$E$12)*Ergebnisse!$E$10)</f>
        <v>29714.2857142858</v>
      </c>
      <c r="H62" s="43" t="n">
        <f aca="false">SUM(E62:G62)</f>
        <v>51898210.7428572</v>
      </c>
      <c r="I62" s="44" t="n">
        <f aca="false">A62</f>
        <v>10.8</v>
      </c>
    </row>
    <row r="63" customFormat="false" ht="15" hidden="false" customHeight="false" outlineLevel="0" collapsed="false">
      <c r="A63" s="41" t="n">
        <f aca="false">IF($C$4=Daten!$B$5,Momente!A62+Daten!$B$6,IF(Momente!$C$4=Daten!$C$5,Momente!A62+Daten!$C$6,IF(Momente!$C$4=Daten!$D$5,Momente!A62+Daten!$D$6,IF(Momente!$C$4=Daten!$E$5,Momente!A62+Daten!$E$6,0))))</f>
        <v>11</v>
      </c>
      <c r="B63" s="42" t="n">
        <f aca="false">A63/$C$4</f>
        <v>0.785714285714285</v>
      </c>
      <c r="C63" s="43" t="n">
        <f aca="false">($C$4-A63)/$C$4</f>
        <v>0.214285714285715</v>
      </c>
      <c r="E63" s="41" t="n">
        <f aca="false">((B63)*(C63)/2)*Ergebnisse!$E$16*Ergebnisse!$E$4*Ergebnisse!$E$4</f>
        <v>49518480.0000001</v>
      </c>
      <c r="F63" s="42" t="n">
        <f aca="false">IF(A63&gt;Ergebnisse!$E$8,C63*Ergebnisse!$E$6*Ergebnisse!$E$8,B63*(Ergebnisse!$E$4-Ergebnisse!$E$8)*Ergebnisse!$E$6)</f>
        <v>8571.42857142859</v>
      </c>
      <c r="G63" s="42" t="n">
        <f aca="false">IF(A63&gt;Ergebnisse!$E$12,C63*Ergebnisse!$E$10*Ergebnisse!$E$12,B63*(Ergebnisse!$E$4-Ergebnisse!$E$12)*Ergebnisse!$E$10)</f>
        <v>27857.1428571429</v>
      </c>
      <c r="H63" s="43" t="n">
        <f aca="false">SUM(E63:G63)</f>
        <v>49554908.5714287</v>
      </c>
      <c r="I63" s="44" t="n">
        <f aca="false">A63</f>
        <v>11</v>
      </c>
    </row>
    <row r="64" customFormat="false" ht="15" hidden="false" customHeight="false" outlineLevel="0" collapsed="false">
      <c r="A64" s="41" t="n">
        <f aca="false">IF($C$4=Daten!$B$5,Momente!A63+Daten!$B$6,IF(Momente!$C$4=Daten!$C$5,Momente!A63+Daten!$C$6,IF(Momente!$C$4=Daten!$D$5,Momente!A63+Daten!$D$6,IF(Momente!$C$4=Daten!$E$5,Momente!A63+Daten!$E$6,0))))</f>
        <v>11.2</v>
      </c>
      <c r="B64" s="42" t="n">
        <f aca="false">A64/$C$4</f>
        <v>0.8</v>
      </c>
      <c r="C64" s="43" t="n">
        <f aca="false">($C$4-A64)/$C$4</f>
        <v>0.200000000000001</v>
      </c>
      <c r="E64" s="41" t="n">
        <f aca="false">((B64)*(C64)/2)*Ergebnisse!$E$16*Ergebnisse!$E$4*Ergebnisse!$E$4</f>
        <v>47057561.6000001</v>
      </c>
      <c r="F64" s="42" t="n">
        <f aca="false">IF(A64&gt;Ergebnisse!$E$8,C64*Ergebnisse!$E$6*Ergebnisse!$E$8,B64*(Ergebnisse!$E$4-Ergebnisse!$E$8)*Ergebnisse!$E$6)</f>
        <v>8000.00000000002</v>
      </c>
      <c r="G64" s="42" t="n">
        <f aca="false">IF(A64&gt;Ergebnisse!$E$12,C64*Ergebnisse!$E$10*Ergebnisse!$E$12,B64*(Ergebnisse!$E$4-Ergebnisse!$E$12)*Ergebnisse!$E$10)</f>
        <v>26000.0000000001</v>
      </c>
      <c r="H64" s="43" t="n">
        <f aca="false">SUM(E64:G64)</f>
        <v>47091561.6000001</v>
      </c>
      <c r="I64" s="44" t="n">
        <f aca="false">A64</f>
        <v>11.2</v>
      </c>
    </row>
    <row r="65" customFormat="false" ht="15" hidden="false" customHeight="false" outlineLevel="0" collapsed="false">
      <c r="A65" s="41" t="n">
        <f aca="false">IF($C$4=Daten!$B$5,Momente!A64+Daten!$B$6,IF(Momente!$C$4=Daten!$C$5,Momente!A64+Daten!$C$6,IF(Momente!$C$4=Daten!$D$5,Momente!A64+Daten!$D$6,IF(Momente!$C$4=Daten!$E$5,Momente!A64+Daten!$E$6,0))))</f>
        <v>11.4</v>
      </c>
      <c r="B65" s="42" t="n">
        <f aca="false">A65/$C$4</f>
        <v>0.814285714285714</v>
      </c>
      <c r="C65" s="43" t="n">
        <f aca="false">($C$4-A65)/$C$4</f>
        <v>0.185714285714286</v>
      </c>
      <c r="E65" s="41" t="n">
        <f aca="false">((B65)*(C65)/2)*Ergebnisse!$E$16*Ergebnisse!$E$4*Ergebnisse!$E$4</f>
        <v>44476598.4000001</v>
      </c>
      <c r="F65" s="42" t="n">
        <f aca="false">IF(A65&gt;Ergebnisse!$E$8,C65*Ergebnisse!$E$6*Ergebnisse!$E$8,B65*(Ergebnisse!$E$4-Ergebnisse!$E$8)*Ergebnisse!$E$6)</f>
        <v>7428.57142857145</v>
      </c>
      <c r="G65" s="42" t="n">
        <f aca="false">IF(A65&gt;Ergebnisse!$E$12,C65*Ergebnisse!$E$10*Ergebnisse!$E$12,B65*(Ergebnisse!$E$4-Ergebnisse!$E$12)*Ergebnisse!$E$10)</f>
        <v>24142.8571428572</v>
      </c>
      <c r="H65" s="43" t="n">
        <f aca="false">SUM(E65:G65)</f>
        <v>44508169.8285716</v>
      </c>
      <c r="I65" s="44" t="n">
        <f aca="false">A65</f>
        <v>11.4</v>
      </c>
    </row>
    <row r="66" customFormat="false" ht="15" hidden="false" customHeight="false" outlineLevel="0" collapsed="false">
      <c r="A66" s="41" t="n">
        <f aca="false">IF($C$4=Daten!$B$5,Momente!A65+Daten!$B$6,IF(Momente!$C$4=Daten!$C$5,Momente!A65+Daten!$C$6,IF(Momente!$C$4=Daten!$D$5,Momente!A65+Daten!$D$6,IF(Momente!$C$4=Daten!$E$5,Momente!A65+Daten!$E$6,0))))</f>
        <v>11.6</v>
      </c>
      <c r="B66" s="42" t="n">
        <f aca="false">A66/$C$4</f>
        <v>0.828571428571428</v>
      </c>
      <c r="C66" s="43" t="n">
        <f aca="false">($C$4-A66)/$C$4</f>
        <v>0.171428571428572</v>
      </c>
      <c r="E66" s="41" t="n">
        <f aca="false">((B66)*(C66)/2)*Ergebnisse!$E$16*Ergebnisse!$E$4*Ergebnisse!$E$4</f>
        <v>41775590.4000001</v>
      </c>
      <c r="F66" s="42" t="n">
        <f aca="false">IF(A66&gt;Ergebnisse!$E$8,C66*Ergebnisse!$E$6*Ergebnisse!$E$8,B66*(Ergebnisse!$E$4-Ergebnisse!$E$8)*Ergebnisse!$E$6)</f>
        <v>6857.14285714288</v>
      </c>
      <c r="G66" s="42" t="n">
        <f aca="false">IF(A66&gt;Ergebnisse!$E$12,C66*Ergebnisse!$E$10*Ergebnisse!$E$12,B66*(Ergebnisse!$E$4-Ergebnisse!$E$12)*Ergebnisse!$E$10)</f>
        <v>22285.7142857144</v>
      </c>
      <c r="H66" s="43" t="n">
        <f aca="false">SUM(E66:G66)</f>
        <v>41804733.257143</v>
      </c>
      <c r="I66" s="44" t="n">
        <f aca="false">A66</f>
        <v>11.6</v>
      </c>
    </row>
    <row r="67" customFormat="false" ht="15" hidden="false" customHeight="false" outlineLevel="0" collapsed="false">
      <c r="A67" s="41" t="n">
        <f aca="false">IF($C$4=Daten!$B$5,Momente!A66+Daten!$B$6,IF(Momente!$C$4=Daten!$C$5,Momente!A66+Daten!$C$6,IF(Momente!$C$4=Daten!$D$5,Momente!A66+Daten!$D$6,IF(Momente!$C$4=Daten!$E$5,Momente!A66+Daten!$E$6,0))))</f>
        <v>11.8</v>
      </c>
      <c r="B67" s="42" t="n">
        <f aca="false">A67/$C$4</f>
        <v>0.842857142857142</v>
      </c>
      <c r="C67" s="43" t="n">
        <f aca="false">($C$4-A67)/$C$4</f>
        <v>0.157142857142858</v>
      </c>
      <c r="E67" s="41" t="n">
        <f aca="false">((B67)*(C67)/2)*Ergebnisse!$E$16*Ergebnisse!$E$4*Ergebnisse!$E$4</f>
        <v>38954537.6000002</v>
      </c>
      <c r="F67" s="42" t="n">
        <f aca="false">IF(A67&gt;Ergebnisse!$E$8,C67*Ergebnisse!$E$6*Ergebnisse!$E$8,B67*(Ergebnisse!$E$4-Ergebnisse!$E$8)*Ergebnisse!$E$6)</f>
        <v>6285.71428571431</v>
      </c>
      <c r="G67" s="42" t="n">
        <f aca="false">IF(A67&gt;Ergebnisse!$E$12,C67*Ergebnisse!$E$10*Ergebnisse!$E$12,B67*(Ergebnisse!$E$4-Ergebnisse!$E$12)*Ergebnisse!$E$10)</f>
        <v>20428.5714285715</v>
      </c>
      <c r="H67" s="43" t="n">
        <f aca="false">SUM(E67:G67)</f>
        <v>38981251.8857144</v>
      </c>
      <c r="I67" s="44" t="n">
        <f aca="false">A67</f>
        <v>11.8</v>
      </c>
    </row>
    <row r="68" customFormat="false" ht="15" hidden="false" customHeight="false" outlineLevel="0" collapsed="false">
      <c r="A68" s="41" t="n">
        <f aca="false">IF($C$4=Daten!$B$5,Momente!A67+Daten!$B$6,IF(Momente!$C$4=Daten!$C$5,Momente!A67+Daten!$C$6,IF(Momente!$C$4=Daten!$D$5,Momente!A67+Daten!$D$6,IF(Momente!$C$4=Daten!$E$5,Momente!A67+Daten!$E$6,0))))</f>
        <v>12</v>
      </c>
      <c r="B68" s="42" t="n">
        <f aca="false">A68/$C$4</f>
        <v>0.857142857142856</v>
      </c>
      <c r="C68" s="43" t="n">
        <f aca="false">($C$4-A68)/$C$4</f>
        <v>0.142857142857144</v>
      </c>
      <c r="E68" s="41" t="n">
        <f aca="false">((B68)*(C68)/2)*Ergebnisse!$E$16*Ergebnisse!$E$4*Ergebnisse!$E$4</f>
        <v>36013440.0000002</v>
      </c>
      <c r="F68" s="42" t="n">
        <f aca="false">IF(A68&gt;Ergebnisse!$E$8,C68*Ergebnisse!$E$6*Ergebnisse!$E$8,B68*(Ergebnisse!$E$4-Ergebnisse!$E$8)*Ergebnisse!$E$6)</f>
        <v>5714.28571428574</v>
      </c>
      <c r="G68" s="42" t="n">
        <f aca="false">IF(A68&gt;Ergebnisse!$E$12,C68*Ergebnisse!$E$10*Ergebnisse!$E$12,B68*(Ergebnisse!$E$4-Ergebnisse!$E$12)*Ergebnisse!$E$10)</f>
        <v>18571.4285714287</v>
      </c>
      <c r="H68" s="43" t="n">
        <f aca="false">SUM(E68:G68)</f>
        <v>36037725.7142859</v>
      </c>
      <c r="I68" s="44" t="n">
        <f aca="false">A68</f>
        <v>12</v>
      </c>
    </row>
    <row r="69" customFormat="false" ht="15" hidden="false" customHeight="false" outlineLevel="0" collapsed="false">
      <c r="A69" s="41" t="n">
        <f aca="false">IF($C$4=Daten!$B$5,Momente!A68+Daten!$B$6,IF(Momente!$C$4=Daten!$C$5,Momente!A68+Daten!$C$6,IF(Momente!$C$4=Daten!$D$5,Momente!A68+Daten!$D$6,IF(Momente!$C$4=Daten!$E$5,Momente!A68+Daten!$E$6,0))))</f>
        <v>12.2</v>
      </c>
      <c r="B69" s="42" t="n">
        <f aca="false">A69/$C$4</f>
        <v>0.871428571428571</v>
      </c>
      <c r="C69" s="43" t="n">
        <f aca="false">($C$4-A69)/$C$4</f>
        <v>0.128571428571429</v>
      </c>
      <c r="E69" s="41" t="n">
        <f aca="false">((B69)*(C69)/2)*Ergebnisse!$E$16*Ergebnisse!$E$4*Ergebnisse!$E$4</f>
        <v>32952297.6000002</v>
      </c>
      <c r="F69" s="42" t="n">
        <f aca="false">IF(A69&gt;Ergebnisse!$E$8,C69*Ergebnisse!$E$6*Ergebnisse!$E$8,B69*(Ergebnisse!$E$4-Ergebnisse!$E$8)*Ergebnisse!$E$6)</f>
        <v>5142.85714285718</v>
      </c>
      <c r="G69" s="42" t="n">
        <f aca="false">IF(A69&gt;Ergebnisse!$E$12,C69*Ergebnisse!$E$10*Ergebnisse!$E$12,B69*(Ergebnisse!$E$4-Ergebnisse!$E$12)*Ergebnisse!$E$10)</f>
        <v>16714.2857142858</v>
      </c>
      <c r="H69" s="43" t="n">
        <f aca="false">SUM(E69:G69)</f>
        <v>32974154.7428573</v>
      </c>
      <c r="I69" s="44" t="n">
        <f aca="false">A69</f>
        <v>12.2</v>
      </c>
    </row>
    <row r="70" customFormat="false" ht="15" hidden="false" customHeight="false" outlineLevel="0" collapsed="false">
      <c r="A70" s="41" t="n">
        <f aca="false">IF($C$4=Daten!$B$5,Momente!A69+Daten!$B$6,IF(Momente!$C$4=Daten!$C$5,Momente!A69+Daten!$C$6,IF(Momente!$C$4=Daten!$D$5,Momente!A69+Daten!$D$6,IF(Momente!$C$4=Daten!$E$5,Momente!A69+Daten!$E$6,0))))</f>
        <v>12.4</v>
      </c>
      <c r="B70" s="42" t="n">
        <f aca="false">A70/$C$4</f>
        <v>0.885714285714285</v>
      </c>
      <c r="C70" s="43" t="n">
        <f aca="false">($C$4-A70)/$C$4</f>
        <v>0.114285714285715</v>
      </c>
      <c r="E70" s="41" t="n">
        <f aca="false">((B70)*(C70)/2)*Ergebnisse!$E$16*Ergebnisse!$E$4*Ergebnisse!$E$4</f>
        <v>29771110.4000002</v>
      </c>
      <c r="F70" s="42" t="n">
        <f aca="false">IF(A70&gt;Ergebnisse!$E$8,C70*Ergebnisse!$E$6*Ergebnisse!$E$8,B70*(Ergebnisse!$E$4-Ergebnisse!$E$8)*Ergebnisse!$E$6)</f>
        <v>4571.42857142861</v>
      </c>
      <c r="G70" s="42" t="n">
        <f aca="false">IF(A70&gt;Ergebnisse!$E$12,C70*Ergebnisse!$E$10*Ergebnisse!$E$12,B70*(Ergebnisse!$E$4-Ergebnisse!$E$12)*Ergebnisse!$E$10)</f>
        <v>14857.142857143</v>
      </c>
      <c r="H70" s="43" t="n">
        <f aca="false">SUM(E70:G70)</f>
        <v>29790538.9714288</v>
      </c>
      <c r="I70" s="44" t="n">
        <f aca="false">A70</f>
        <v>12.4</v>
      </c>
    </row>
    <row r="71" customFormat="false" ht="15" hidden="false" customHeight="false" outlineLevel="0" collapsed="false">
      <c r="A71" s="41" t="n">
        <f aca="false">IF($C$4=Daten!$B$5,Momente!A70+Daten!$B$6,IF(Momente!$C$4=Daten!$C$5,Momente!A70+Daten!$C$6,IF(Momente!$C$4=Daten!$D$5,Momente!A70+Daten!$D$6,IF(Momente!$C$4=Daten!$E$5,Momente!A70+Daten!$E$6,0))))</f>
        <v>12.6</v>
      </c>
      <c r="B71" s="42" t="n">
        <f aca="false">A71/$C$4</f>
        <v>0.899999999999999</v>
      </c>
      <c r="C71" s="43" t="n">
        <f aca="false">($C$4-A71)/$C$4</f>
        <v>0.100000000000001</v>
      </c>
      <c r="E71" s="41" t="n">
        <f aca="false">((B71)*(C71)/2)*Ergebnisse!$E$16*Ergebnisse!$E$4*Ergebnisse!$E$4</f>
        <v>26469878.4000002</v>
      </c>
      <c r="F71" s="42" t="n">
        <f aca="false">IF(A71&gt;Ergebnisse!$E$8,C71*Ergebnisse!$E$6*Ergebnisse!$E$8,B71*(Ergebnisse!$E$4-Ergebnisse!$E$8)*Ergebnisse!$E$6)</f>
        <v>4000.00000000004</v>
      </c>
      <c r="G71" s="42" t="n">
        <f aca="false">IF(A71&gt;Ergebnisse!$E$12,C71*Ergebnisse!$E$10*Ergebnisse!$E$12,B71*(Ergebnisse!$E$4-Ergebnisse!$E$12)*Ergebnisse!$E$10)</f>
        <v>13000.0000000001</v>
      </c>
      <c r="H71" s="43" t="n">
        <f aca="false">SUM(E71:G71)</f>
        <v>26486878.4000002</v>
      </c>
      <c r="I71" s="44" t="n">
        <f aca="false">A71</f>
        <v>12.6</v>
      </c>
    </row>
    <row r="72" customFormat="false" ht="15" hidden="false" customHeight="false" outlineLevel="0" collapsed="false">
      <c r="A72" s="41" t="n">
        <f aca="false">IF($C$4=Daten!$B$5,Momente!A71+Daten!$B$6,IF(Momente!$C$4=Daten!$C$5,Momente!A71+Daten!$C$6,IF(Momente!$C$4=Daten!$D$5,Momente!A71+Daten!$D$6,IF(Momente!$C$4=Daten!$E$5,Momente!A71+Daten!$E$6,0))))</f>
        <v>12.8</v>
      </c>
      <c r="B72" s="42" t="n">
        <f aca="false">A72/$C$4</f>
        <v>0.914285714285713</v>
      </c>
      <c r="C72" s="43" t="n">
        <f aca="false">($C$4-A72)/$C$4</f>
        <v>0.0857142857142867</v>
      </c>
      <c r="E72" s="41" t="n">
        <f aca="false">((B72)*(C72)/2)*Ergebnisse!$E$16*Ergebnisse!$E$4*Ergebnisse!$E$4</f>
        <v>23048601.6000002</v>
      </c>
      <c r="F72" s="42" t="n">
        <f aca="false">IF(A72&gt;Ergebnisse!$E$8,C72*Ergebnisse!$E$6*Ergebnisse!$E$8,B72*(Ergebnisse!$E$4-Ergebnisse!$E$8)*Ergebnisse!$E$6)</f>
        <v>3428.57142857147</v>
      </c>
      <c r="G72" s="42" t="n">
        <f aca="false">IF(A72&gt;Ergebnisse!$E$12,C72*Ergebnisse!$E$10*Ergebnisse!$E$12,B72*(Ergebnisse!$E$4-Ergebnisse!$E$12)*Ergebnisse!$E$10)</f>
        <v>11142.8571428573</v>
      </c>
      <c r="H72" s="43" t="n">
        <f aca="false">SUM(E72:G72)</f>
        <v>23063173.0285717</v>
      </c>
      <c r="I72" s="44" t="n">
        <f aca="false">A72</f>
        <v>12.8</v>
      </c>
    </row>
    <row r="73" customFormat="false" ht="15" hidden="false" customHeight="false" outlineLevel="0" collapsed="false">
      <c r="A73" s="41" t="n">
        <f aca="false">IF($C$4=Daten!$B$5,Momente!A72+Daten!$B$6,IF(Momente!$C$4=Daten!$C$5,Momente!A72+Daten!$C$6,IF(Momente!$C$4=Daten!$D$5,Momente!A72+Daten!$D$6,IF(Momente!$C$4=Daten!$E$5,Momente!A72+Daten!$E$6,0))))</f>
        <v>13</v>
      </c>
      <c r="B73" s="42" t="n">
        <f aca="false">A73/$C$4</f>
        <v>0.928571428571428</v>
      </c>
      <c r="C73" s="43" t="n">
        <f aca="false">($C$4-A73)/$C$4</f>
        <v>0.0714285714285724</v>
      </c>
      <c r="E73" s="41" t="n">
        <f aca="false">((B73)*(C73)/2)*Ergebnisse!$E$16*Ergebnisse!$E$4*Ergebnisse!$E$4</f>
        <v>19507280.0000003</v>
      </c>
      <c r="F73" s="42" t="n">
        <f aca="false">IF(A73&gt;Ergebnisse!$E$8,C73*Ergebnisse!$E$6*Ergebnisse!$E$8,B73*(Ergebnisse!$E$4-Ergebnisse!$E$8)*Ergebnisse!$E$6)</f>
        <v>2857.1428571429</v>
      </c>
      <c r="G73" s="42" t="n">
        <f aca="false">IF(A73&gt;Ergebnisse!$E$12,C73*Ergebnisse!$E$10*Ergebnisse!$E$12,B73*(Ergebnisse!$E$4-Ergebnisse!$E$12)*Ergebnisse!$E$10)</f>
        <v>9285.71428571442</v>
      </c>
      <c r="H73" s="43" t="n">
        <f aca="false">SUM(E73:G73)</f>
        <v>19519422.8571431</v>
      </c>
      <c r="I73" s="44" t="n">
        <f aca="false">A73</f>
        <v>13</v>
      </c>
    </row>
    <row r="74" customFormat="false" ht="15" hidden="false" customHeight="false" outlineLevel="0" collapsed="false">
      <c r="A74" s="41" t="n">
        <f aca="false">IF($C$4=Daten!$B$5,Momente!A73+Daten!$B$6,IF(Momente!$C$4=Daten!$C$5,Momente!A73+Daten!$C$6,IF(Momente!$C$4=Daten!$D$5,Momente!A73+Daten!$D$6,IF(Momente!$C$4=Daten!$E$5,Momente!A73+Daten!$E$6,0))))</f>
        <v>13.2</v>
      </c>
      <c r="B74" s="42" t="n">
        <f aca="false">A74/$C$4</f>
        <v>0.942857142857142</v>
      </c>
      <c r="C74" s="43" t="n">
        <f aca="false">($C$4-A74)/$C$4</f>
        <v>0.0571428571428582</v>
      </c>
      <c r="E74" s="41" t="n">
        <f aca="false">((B74)*(C74)/2)*Ergebnisse!$E$16*Ergebnisse!$E$4*Ergebnisse!$E$4</f>
        <v>15845913.6000003</v>
      </c>
      <c r="F74" s="42" t="n">
        <f aca="false">IF(A74&gt;Ergebnisse!$E$8,C74*Ergebnisse!$E$6*Ergebnisse!$E$8,B74*(Ergebnisse!$E$4-Ergebnisse!$E$8)*Ergebnisse!$E$6)</f>
        <v>2285.71428571433</v>
      </c>
      <c r="G74" s="42" t="n">
        <f aca="false">IF(A74&gt;Ergebnisse!$E$12,C74*Ergebnisse!$E$10*Ergebnisse!$E$12,B74*(Ergebnisse!$E$4-Ergebnisse!$E$12)*Ergebnisse!$E$10)</f>
        <v>7428.57142857157</v>
      </c>
      <c r="H74" s="43" t="n">
        <f aca="false">SUM(E74:G74)</f>
        <v>15855627.8857146</v>
      </c>
      <c r="I74" s="44" t="n">
        <f aca="false">A74</f>
        <v>13.2</v>
      </c>
    </row>
    <row r="75" customFormat="false" ht="15" hidden="false" customHeight="false" outlineLevel="0" collapsed="false">
      <c r="A75" s="41" t="n">
        <f aca="false">IF($C$4=Daten!$B$5,Momente!A74+Daten!$B$6,IF(Momente!$C$4=Daten!$C$5,Momente!A74+Daten!$C$6,IF(Momente!$C$4=Daten!$D$5,Momente!A74+Daten!$D$6,IF(Momente!$C$4=Daten!$E$5,Momente!A74+Daten!$E$6,0))))</f>
        <v>13.4</v>
      </c>
      <c r="B75" s="42" t="n">
        <f aca="false">A75/$C$4</f>
        <v>0.957142857142856</v>
      </c>
      <c r="C75" s="43" t="n">
        <f aca="false">($C$4-A75)/$C$4</f>
        <v>0.042857142857144</v>
      </c>
      <c r="E75" s="41" t="n">
        <f aca="false">((B75)*(C75)/2)*Ergebnisse!$E$16*Ergebnisse!$E$4*Ergebnisse!$E$4</f>
        <v>12064502.4000003</v>
      </c>
      <c r="F75" s="42" t="n">
        <f aca="false">IF(A75&gt;Ergebnisse!$E$8,C75*Ergebnisse!$E$6*Ergebnisse!$E$8,B75*(Ergebnisse!$E$4-Ergebnisse!$E$8)*Ergebnisse!$E$6)</f>
        <v>1714.28571428576</v>
      </c>
      <c r="G75" s="42" t="n">
        <f aca="false">IF(A75&gt;Ergebnisse!$E$12,C75*Ergebnisse!$E$10*Ergebnisse!$E$12,B75*(Ergebnisse!$E$4-Ergebnisse!$E$12)*Ergebnisse!$E$10)</f>
        <v>5571.42857142872</v>
      </c>
      <c r="H75" s="43" t="n">
        <f aca="false">SUM(E75:G75)</f>
        <v>12071788.114286</v>
      </c>
      <c r="I75" s="44" t="n">
        <f aca="false">A75</f>
        <v>13.4</v>
      </c>
    </row>
    <row r="76" customFormat="false" ht="15" hidden="false" customHeight="false" outlineLevel="0" collapsed="false">
      <c r="A76" s="41" t="n">
        <f aca="false">IF($C$4=Daten!$B$5,Momente!A75+Daten!$B$6,IF(Momente!$C$4=Daten!$C$5,Momente!A75+Daten!$C$6,IF(Momente!$C$4=Daten!$D$5,Momente!A75+Daten!$D$6,IF(Momente!$C$4=Daten!$E$5,Momente!A75+Daten!$E$6,0))))</f>
        <v>13.6</v>
      </c>
      <c r="B76" s="42" t="n">
        <f aca="false">A76/$C$4</f>
        <v>0.97142857142857</v>
      </c>
      <c r="C76" s="43" t="n">
        <f aca="false">($C$4-A76)/$C$4</f>
        <v>0.0285714285714297</v>
      </c>
      <c r="E76" s="41" t="n">
        <f aca="false">((B76)*(C76)/2)*Ergebnisse!$E$16*Ergebnisse!$E$4*Ergebnisse!$E$4</f>
        <v>8163046.40000033</v>
      </c>
      <c r="F76" s="42" t="n">
        <f aca="false">IF(A76&gt;Ergebnisse!$E$8,C76*Ergebnisse!$E$6*Ergebnisse!$E$8,B76*(Ergebnisse!$E$4-Ergebnisse!$E$8)*Ergebnisse!$E$6)</f>
        <v>1142.85714285719</v>
      </c>
      <c r="G76" s="42" t="n">
        <f aca="false">IF(A76&gt;Ergebnisse!$E$12,C76*Ergebnisse!$E$10*Ergebnisse!$E$12,B76*(Ergebnisse!$E$4-Ergebnisse!$E$12)*Ergebnisse!$E$10)</f>
        <v>3714.28571428587</v>
      </c>
      <c r="H76" s="43" t="n">
        <f aca="false">SUM(E76:G76)</f>
        <v>8167903.54285747</v>
      </c>
      <c r="I76" s="44" t="n">
        <f aca="false">A76</f>
        <v>13.6</v>
      </c>
    </row>
    <row r="77" customFormat="false" ht="15" hidden="false" customHeight="false" outlineLevel="0" collapsed="false">
      <c r="A77" s="41" t="n">
        <f aca="false">IF($C$4=Daten!$B$5,Momente!A76+Daten!$B$6,IF(Momente!$C$4=Daten!$C$5,Momente!A76+Daten!$C$6,IF(Momente!$C$4=Daten!$D$5,Momente!A76+Daten!$D$6,IF(Momente!$C$4=Daten!$E$5,Momente!A76+Daten!$E$6,0))))</f>
        <v>13.8</v>
      </c>
      <c r="B77" s="42" t="n">
        <f aca="false">A77/$C$4</f>
        <v>0.985714285714285</v>
      </c>
      <c r="C77" s="43" t="n">
        <f aca="false">($C$4-A77)/$C$4</f>
        <v>0.0142857142857155</v>
      </c>
      <c r="E77" s="41" t="n">
        <f aca="false">((B77)*(C77)/2)*Ergebnisse!$E$16*Ergebnisse!$E$4*Ergebnisse!$E$4</f>
        <v>4141545.60000035</v>
      </c>
      <c r="F77" s="42" t="n">
        <f aca="false">IF(A77&gt;Ergebnisse!$E$8,C77*Ergebnisse!$E$6*Ergebnisse!$E$8,B77*(Ergebnisse!$E$4-Ergebnisse!$E$8)*Ergebnisse!$E$6)</f>
        <v>571.42857142862</v>
      </c>
      <c r="G77" s="42" t="n">
        <f aca="false">IF(A77&gt;Ergebnisse!$E$12,C77*Ergebnisse!$E$10*Ergebnisse!$E$12,B77*(Ergebnisse!$E$4-Ergebnisse!$E$12)*Ergebnisse!$E$10)</f>
        <v>1857.14285714302</v>
      </c>
      <c r="H77" s="43" t="n">
        <f aca="false">SUM(E77:G77)</f>
        <v>4143974.17142892</v>
      </c>
      <c r="I77" s="44" t="n">
        <f aca="false">A77</f>
        <v>13.8</v>
      </c>
    </row>
    <row r="78" customFormat="false" ht="15.75" hidden="false" customHeight="false" outlineLevel="0" collapsed="false">
      <c r="A78" s="45" t="n">
        <f aca="false">IF($C$4=Daten!$B$5,Momente!A77+Daten!$B$6,IF(Momente!$C$4=Daten!$C$5,Momente!A77+Daten!$C$6,IF(Momente!$C$4=Daten!$D$5,Momente!A77+Daten!$D$6,IF(Momente!$C$4=Daten!$E$5,Momente!A77+Daten!$E$6,0))))</f>
        <v>14</v>
      </c>
      <c r="B78" s="46" t="n">
        <f aca="false">A78/$C$4</f>
        <v>0.999999999999999</v>
      </c>
      <c r="C78" s="47" t="n">
        <f aca="false">($C$4-A78)/$C$4</f>
        <v>0</v>
      </c>
      <c r="E78" s="45" t="n">
        <f aca="false">((B78)*(C78)/2)*Ergebnisse!$E$16*Ergebnisse!$E$4*Ergebnisse!$E$4</f>
        <v>0</v>
      </c>
      <c r="F78" s="46" t="n">
        <f aca="false">IF(A78&gt;Ergebnisse!$E$8,C78*Ergebnisse!$E$6*Ergebnisse!$E$8,B78*(Ergebnisse!$E$4-Ergebnisse!$E$8)*Ergebnisse!$E$6)</f>
        <v>0</v>
      </c>
      <c r="G78" s="46" t="n">
        <f aca="false">IF(A78&gt;Ergebnisse!$E$12,C78*Ergebnisse!$E$10*Ergebnisse!$E$12,B78*(Ergebnisse!$E$4-Ergebnisse!$E$12)*Ergebnisse!$E$10)</f>
        <v>0</v>
      </c>
      <c r="H78" s="47" t="n">
        <f aca="false">SUM(E78:G78)</f>
        <v>0</v>
      </c>
      <c r="I78" s="48" t="n">
        <f aca="false">A78</f>
        <v>14</v>
      </c>
    </row>
  </sheetData>
  <sheetProtection sheet="false"/>
  <printOptions headings="false" gridLines="false" gridLinesSet="true" horizontalCentered="true" verticalCentered="false"/>
  <pageMargins left="0.708333333333333" right="0.708333333333333" top="0.7875" bottom="0.7875" header="0.511805555555555" footer="0.315277777777778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&amp;LSeite: &amp;P&amp;RAlexandra Lechner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3300"/>
    <pageSetUpPr fitToPage="false"/>
  </sheetPr>
  <dimension ref="A1:F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8.0" collapsed="true"/>
    <col min="2" max="2" hidden="false" style="0" width="13.1377551020408" collapsed="true"/>
    <col min="3" max="1025" hidden="false" style="0" width="10.7295918367347" collapsed="true"/>
  </cols>
  <sheetData>
    <row r="1" customFormat="false" ht="27.75" hidden="false" customHeight="false" outlineLevel="0" collapsed="false">
      <c r="A1" s="1" t="s">
        <v>60</v>
      </c>
      <c r="B1" s="1"/>
      <c r="C1" s="1"/>
      <c r="D1" s="1"/>
      <c r="E1" s="1"/>
      <c r="F1" s="1"/>
      <c r="G1"/>
    </row>
    <row r="3" customFormat="false" ht="33" hidden="false" customHeight="true" outlineLevel="0" collapsed="false">
      <c r="A3" s="49" t="s">
        <v>61</v>
      </c>
      <c r="B3" s="50" t="n">
        <v>3.5</v>
      </c>
      <c r="C3" s="50" t="n">
        <v>7</v>
      </c>
      <c r="D3" s="50" t="n">
        <v>10.5</v>
      </c>
      <c r="E3" s="50" t="n">
        <v>14</v>
      </c>
    </row>
    <row r="5" customFormat="false" ht="15" hidden="false" customHeight="false" outlineLevel="0" collapsed="false">
      <c r="A5" s="49" t="s">
        <v>62</v>
      </c>
      <c r="B5" s="51" t="n">
        <v>3.5</v>
      </c>
      <c r="C5" s="51" t="n">
        <v>7</v>
      </c>
      <c r="D5" s="51" t="n">
        <v>10.5</v>
      </c>
      <c r="E5" s="51" t="n">
        <v>14</v>
      </c>
    </row>
    <row r="6" customFormat="false" ht="15" hidden="false" customHeight="false" outlineLevel="0" collapsed="false">
      <c r="A6" s="49" t="s">
        <v>63</v>
      </c>
      <c r="B6" s="51" t="n">
        <v>0.05</v>
      </c>
      <c r="C6" s="51" t="n">
        <v>0.1</v>
      </c>
      <c r="D6" s="51" t="n">
        <v>0.15</v>
      </c>
      <c r="E6" s="51" t="n">
        <v>0.2</v>
      </c>
    </row>
    <row r="8" customFormat="false" ht="15" hidden="false" customHeight="false" outlineLevel="0" collapsed="false">
      <c r="A8" s="49" t="s">
        <v>64</v>
      </c>
      <c r="B8" s="52" t="n">
        <f aca="false">ROUND(9.81,0)</f>
        <v>10</v>
      </c>
    </row>
    <row r="10" customFormat="false" ht="18" hidden="false" customHeight="false" outlineLevel="0" collapsed="false">
      <c r="A10" s="49" t="s">
        <v>65</v>
      </c>
      <c r="B10" s="53" t="n">
        <v>3000</v>
      </c>
    </row>
  </sheetData>
  <sheetProtection sheet="false"/>
  <mergeCells count="1">
    <mergeCell ref="A1:F1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  <Company>HP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Silvia</cp:lastModifiedBy>
  <cp:lastPrinted>2013-11-10T12:53:13Z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