
<file path=[Content_Types].xml><?xml version="1.0" encoding="utf-8"?>
<Types xmlns="http://schemas.openxmlformats.org/package/2006/content-types">
  <Default ContentType="application/vnd.openxmlformats-officedocument.spreadsheetml.sheet.main+xml" Extension="xml"/>
  <Override ContentType="application/vnd.openxmlformats-package.relationships+xml" PartName="/_rels/.rels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package.relationships+xml" PartName="/xl/_rels/workbook.xml.rels"/>
  <Override ContentType="application/vnd.openxmlformats-officedocument.drawingml.chart+xml" PartName="/xl/charts/chart1.xml"/>
  <Override ContentType="application/vnd.openxmlformats-package.relationships+xml" PartName="/xl/drawings/_rels/drawing1.xml.rels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package.relationships+xml" PartName="/xl/worksheets/_rels/sheet1.xml.rels"/>
  <Override ContentType="application/vnd.openxmlformats-package.relationships+xml" PartName="/xl/worksheets/_rels/sheet2.xml.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Relationship Id="rId4" Target="docProps/custom.xml" Type="http://schemas.openxmlformats.org/officeDocument/2006/relationships/custom-properties"/>
</Relationships>
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Ergebnisse" sheetId="1" state="visible" r:id="rId2"/>
    <sheet name="Eingabe QS" sheetId="2" state="visible" r:id="rId3"/>
    <sheet name="Momente" sheetId="3" state="visible" r:id="rId4"/>
  </sheets>
  <definedNames>
    <definedName function="false" hidden="false" name="Breite" vbProcedure="false">'Eingabe QS'!$K$10</definedName>
    <definedName function="false" hidden="false" name="Ergebnisse" vbProcedure="false">Ergebnisse!$C$20:$L$27</definedName>
    <definedName function="false" hidden="false" name="Flanschdicke" vbProcedure="false">'Eingabe QS'!$K$14</definedName>
    <definedName function="false" hidden="false" name="Gewicht" vbProcedure="false">Ergebnisse!$K$9</definedName>
    <definedName function="false" hidden="false" name="Höhe" vbProcedure="false">'Eingabe QS'!$K$8</definedName>
    <definedName function="false" hidden="false" name="Last1" vbProcedure="false">Ergebnisse!$K$11</definedName>
    <definedName function="false" hidden="false" name="Last2" vbProcedure="false">Ergebnisse!$K$15</definedName>
    <definedName function="false" hidden="false" name="Lkup" vbProcedure="false">Momente!$H$7:$I$77</definedName>
    <definedName function="false" hidden="false" name="Länge" vbProcedure="false">Ergebnisse!$K$7</definedName>
    <definedName function="false" hidden="false" name="Länge1" vbProcedure="false">Ergebnisse!$K$13</definedName>
    <definedName function="false" hidden="false" name="Länge2" vbProcedure="false">Ergebnisse!$K$17</definedName>
    <definedName function="false" hidden="false" name="MGES" vbProcedure="false">Momente!$H$7:$H$77</definedName>
    <definedName function="false" hidden="false" name="Mmax" vbProcedure="false">Ergebnisse!$K$22</definedName>
    <definedName function="false" hidden="false" name="Nutzereingabe" vbProcedure="false">Ergebnisse!$C$5:$L$18</definedName>
    <definedName function="false" hidden="false" name="Querschnittsfläche" vbProcedure="false">'Eingabe QS'!$K$21</definedName>
    <definedName function="false" hidden="false" name="Stegdicke" vbProcedure="false">'Eingabe QS'!$K$12</definedName>
    <definedName function="false" hidden="false" name="Trägheitsmoment" vbProcedure="false">'Eingabe QS'!$K$23</definedName>
    <definedName function="false" hidden="false" name="Wichte" vbProcedure="false">'Eingabe QS'!$K$16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<sst xmlns="http://schemas.openxmlformats.org/spreadsheetml/2006/main" count="91" uniqueCount="67">
  <si>
    <t>Einfache statische Berechnung eines Einfeldträgers</t>
  </si>
  <si>
    <t>Bitte geben sie folgende Werte ein:</t>
  </si>
  <si>
    <t>Gesamtlänge des Einfeldträgers</t>
  </si>
  <si>
    <t>L=</t>
  </si>
  <si>
    <t>[m]</t>
  </si>
  <si>
    <t>Summe aus Eigengewicht und Auflast</t>
  </si>
  <si>
    <r>
      <t>q</t>
    </r>
    <r>
      <rPr>
        <b val="true"/>
        <vertAlign val="subscript"/>
        <sz val="11"/>
        <color rgb="FF000000"/>
        <rFont val="Calibri"/>
        <family val="2"/>
        <charset val="1"/>
      </rPr>
      <t>Z</t>
    </r>
    <r>
      <rPr>
        <b val="true"/>
        <sz val="11"/>
        <color rgb="FF000000"/>
        <rFont val="Calibri"/>
        <family val="2"/>
        <charset val="1"/>
      </rPr>
      <t>+p</t>
    </r>
    <r>
      <rPr>
        <b val="true"/>
        <vertAlign val="subscript"/>
        <sz val="11"/>
        <color rgb="FF000000"/>
        <rFont val="Calibri"/>
        <family val="2"/>
        <charset val="1"/>
      </rPr>
      <t>Z</t>
    </r>
    <r>
      <rPr>
        <b val="true"/>
        <sz val="11"/>
        <color rgb="FF000000"/>
        <rFont val="Calibri"/>
        <family val="2"/>
        <charset val="1"/>
      </rPr>
      <t>=</t>
    </r>
  </si>
  <si>
    <t>[N/m]</t>
  </si>
  <si>
    <r>
      <t>Einzellast P</t>
    </r>
    <r>
      <rPr>
        <vertAlign val="subscript"/>
        <sz val="11"/>
        <color rgb="FF000000"/>
        <rFont val="Calibri"/>
        <family val="2"/>
        <charset val="1"/>
      </rPr>
      <t>Z1</t>
    </r>
  </si>
  <si>
    <r>
      <t>P</t>
    </r>
    <r>
      <rPr>
        <b val="true"/>
        <vertAlign val="subscript"/>
        <sz val="11"/>
        <color rgb="FF000000"/>
        <rFont val="Calibri"/>
        <family val="2"/>
        <charset val="1"/>
      </rPr>
      <t>Z1</t>
    </r>
    <r>
      <rPr>
        <b val="true"/>
        <sz val="11"/>
        <color rgb="FF000000"/>
        <rFont val="Calibri"/>
        <family val="2"/>
        <charset val="1"/>
      </rPr>
      <t>=</t>
    </r>
  </si>
  <si>
    <t>[N]</t>
  </si>
  <si>
    <r>
      <t>Position der Einzellast X</t>
    </r>
    <r>
      <rPr>
        <vertAlign val="subscript"/>
        <sz val="11"/>
        <color rgb="FF000000"/>
        <rFont val="Calibri"/>
        <family val="2"/>
        <charset val="1"/>
      </rPr>
      <t>1</t>
    </r>
  </si>
  <si>
    <r>
      <t>X</t>
    </r>
    <r>
      <rPr>
        <b val="true"/>
        <vertAlign val="subscript"/>
        <sz val="11"/>
        <color rgb="FF000000"/>
        <rFont val="Calibri"/>
        <family val="2"/>
        <charset val="1"/>
      </rPr>
      <t>1</t>
    </r>
    <r>
      <rPr>
        <b val="true"/>
        <sz val="11"/>
        <color rgb="FF000000"/>
        <rFont val="Calibri"/>
        <family val="2"/>
        <charset val="1"/>
      </rPr>
      <t>=</t>
    </r>
  </si>
  <si>
    <r>
      <t>Einzellast P</t>
    </r>
    <r>
      <rPr>
        <vertAlign val="subscript"/>
        <sz val="11"/>
        <color rgb="FF000000"/>
        <rFont val="Calibri"/>
        <family val="2"/>
        <charset val="1"/>
      </rPr>
      <t>Z2</t>
    </r>
  </si>
  <si>
    <r>
      <t>P</t>
    </r>
    <r>
      <rPr>
        <b val="true"/>
        <vertAlign val="subscript"/>
        <sz val="11"/>
        <color rgb="FF000000"/>
        <rFont val="Calibri"/>
        <family val="2"/>
        <charset val="1"/>
      </rPr>
      <t>Z2</t>
    </r>
    <r>
      <rPr>
        <b val="true"/>
        <sz val="11"/>
        <color rgb="FF000000"/>
        <rFont val="Calibri"/>
        <family val="2"/>
        <charset val="1"/>
      </rPr>
      <t>=</t>
    </r>
  </si>
  <si>
    <r>
      <t>Position der Einzellast X</t>
    </r>
    <r>
      <rPr>
        <vertAlign val="subscript"/>
        <sz val="11"/>
        <color rgb="FF000000"/>
        <rFont val="Calibri"/>
        <family val="2"/>
        <charset val="1"/>
      </rPr>
      <t>2</t>
    </r>
  </si>
  <si>
    <r>
      <t>X</t>
    </r>
    <r>
      <rPr>
        <b val="true"/>
        <vertAlign val="subscript"/>
        <sz val="11"/>
        <color rgb="FF000000"/>
        <rFont val="Calibri"/>
        <family val="2"/>
        <charset val="1"/>
      </rPr>
      <t>2</t>
    </r>
    <r>
      <rPr>
        <b val="true"/>
        <sz val="11"/>
        <color rgb="FF000000"/>
        <rFont val="Calibri"/>
        <family val="2"/>
        <charset val="1"/>
      </rPr>
      <t>=</t>
    </r>
  </si>
  <si>
    <t>Ergebnisse</t>
  </si>
  <si>
    <t>Maximales Moment</t>
  </si>
  <si>
    <r>
      <t>M</t>
    </r>
    <r>
      <rPr>
        <b val="true"/>
        <vertAlign val="subscript"/>
        <sz val="11"/>
        <color rgb="FF000000"/>
        <rFont val="Calibri"/>
        <family val="2"/>
        <charset val="1"/>
      </rPr>
      <t>max</t>
    </r>
    <r>
      <rPr>
        <b val="true"/>
        <sz val="11"/>
        <color rgb="FF000000"/>
        <rFont val="Calibri"/>
        <family val="2"/>
        <charset val="1"/>
      </rPr>
      <t>=</t>
    </r>
  </si>
  <si>
    <t>[NM]</t>
  </si>
  <si>
    <t>zugehörige Biegespannung</t>
  </si>
  <si>
    <r>
      <t>σ</t>
    </r>
    <r>
      <rPr>
        <b val="true"/>
        <vertAlign val="subscript"/>
        <sz val="11"/>
        <color rgb="FF000000"/>
        <rFont val="Calibri"/>
        <family val="2"/>
        <charset val="1"/>
      </rPr>
      <t>Mmax</t>
    </r>
    <r>
      <rPr>
        <b val="true"/>
        <sz val="11"/>
        <color rgb="FF000000"/>
        <rFont val="Calibri"/>
        <family val="2"/>
        <charset val="1"/>
      </rPr>
      <t>=</t>
    </r>
  </si>
  <si>
    <t>[N/mm²]</t>
  </si>
  <si>
    <t>an der Stelle</t>
  </si>
  <si>
    <r>
      <t>X</t>
    </r>
    <r>
      <rPr>
        <b val="true"/>
        <vertAlign val="subscript"/>
        <sz val="11"/>
        <color rgb="FF000000"/>
        <rFont val="Calibri"/>
        <family val="2"/>
        <charset val="1"/>
      </rPr>
      <t>Mmax</t>
    </r>
    <r>
      <rPr>
        <b val="true"/>
        <sz val="11"/>
        <color rgb="FF000000"/>
        <rFont val="Calibri"/>
        <family val="2"/>
        <charset val="1"/>
      </rPr>
      <t>=</t>
    </r>
  </si>
  <si>
    <t>Diagramm</t>
  </si>
  <si>
    <t>Höhe</t>
  </si>
  <si>
    <t>h=</t>
  </si>
  <si>
    <t>[cm]</t>
  </si>
  <si>
    <t>Breite</t>
  </si>
  <si>
    <t>b=</t>
  </si>
  <si>
    <t>Stegdicke</t>
  </si>
  <si>
    <t>s=</t>
  </si>
  <si>
    <t>Flanschdicke</t>
  </si>
  <si>
    <t>t=</t>
  </si>
  <si>
    <t>Wichte des Materials</t>
  </si>
  <si>
    <t>y=</t>
  </si>
  <si>
    <t>[kg/m³]</t>
  </si>
  <si>
    <t>Fläche des Querschnitts</t>
  </si>
  <si>
    <t>A=</t>
  </si>
  <si>
    <t>[cm²]</t>
  </si>
  <si>
    <t>Flächenträgheitsmoment um y-y</t>
  </si>
  <si>
    <r>
      <t>l</t>
    </r>
    <r>
      <rPr>
        <b val="true"/>
        <vertAlign val="subscript"/>
        <sz val="11"/>
        <color rgb="FF000000"/>
        <rFont val="Calibri"/>
        <family val="2"/>
        <charset val="1"/>
      </rPr>
      <t>Y</t>
    </r>
    <r>
      <rPr>
        <b val="true"/>
        <sz val="11"/>
        <color rgb="FF000000"/>
        <rFont val="Calibri"/>
        <family val="2"/>
        <charset val="1"/>
      </rPr>
      <t>=</t>
    </r>
  </si>
  <si>
    <r>
      <t>[cm</t>
    </r>
    <r>
      <rPr>
        <b val="true"/>
        <vertAlign val="superscript"/>
        <sz val="11"/>
        <color rgb="FF000000"/>
        <rFont val="Calibri"/>
        <family val="2"/>
        <charset val="1"/>
      </rPr>
      <t>4</t>
    </r>
    <r>
      <rPr>
        <b val="true"/>
        <sz val="11"/>
        <color rgb="FF000000"/>
        <rFont val="Calibri"/>
        <family val="2"/>
        <charset val="1"/>
      </rPr>
      <t>]</t>
    </r>
  </si>
  <si>
    <t>Eigengewicht</t>
  </si>
  <si>
    <r>
      <t>q</t>
    </r>
    <r>
      <rPr>
        <b val="true"/>
        <vertAlign val="subscript"/>
        <sz val="11"/>
        <color rgb="FF000000"/>
        <rFont val="Calibri"/>
        <family val="2"/>
        <charset val="1"/>
      </rPr>
      <t>Z</t>
    </r>
    <r>
      <rPr>
        <b val="true"/>
        <sz val="11"/>
        <color rgb="FF000000"/>
        <rFont val="Calibri"/>
        <family val="2"/>
        <charset val="1"/>
      </rPr>
      <t>=</t>
    </r>
  </si>
  <si>
    <t>Querschnitt</t>
  </si>
  <si>
    <t>y</t>
  </si>
  <si>
    <t>s</t>
  </si>
  <si>
    <t>h</t>
  </si>
  <si>
    <t>t</t>
  </si>
  <si>
    <t>b</t>
  </si>
  <si>
    <t>Position der
Einzellast 1</t>
  </si>
  <si>
    <t>Position der
Einzellast 2</t>
  </si>
  <si>
    <t>Gesamtlänge</t>
  </si>
  <si>
    <t>Eigengewicht
 und Auflast</t>
  </si>
  <si>
    <t>Einzellast 1</t>
  </si>
  <si>
    <t>Einzellast 2</t>
  </si>
  <si>
    <t>X</t>
  </si>
  <si>
    <t>x/L</t>
  </si>
  <si>
    <t>(L-x)/L</t>
  </si>
  <si>
    <t>Md</t>
  </si>
  <si>
    <t>MZ1</t>
  </si>
  <si>
    <t>MZ2</t>
  </si>
  <si>
    <t>Mges</t>
  </si>
  <si>
    <t>[Nm]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</si>
</sst>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.00"/>
    <numFmt numFmtId="166" formatCode="0.00"/>
    <numFmt numFmtId="167" formatCode="0.000"/>
    <numFmt numFmtId="168" formatCode="#,##0.000"/>
  </numFmts>
  <fonts count="13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sz val="11"/>
      <color rgb="FF006100"/>
      <name val="Calibri"/>
      <family val="2"/>
      <charset val="1"/>
    </font>
    <font>
      <b val="true"/>
      <vertAlign val="subscript"/>
      <sz val="11"/>
      <color rgb="FF000000"/>
      <name val="Calibri"/>
      <family val="2"/>
      <charset val="1"/>
    </font>
    <font>
      <vertAlign val="subscript"/>
      <sz val="11"/>
      <color rgb="FF000000"/>
      <name val="Calibri"/>
      <family val="2"/>
      <charset val="1"/>
    </font>
    <font>
      <sz val="9"/>
      <color rgb="FF595959"/>
      <name val="Calibri"/>
      <family val="2"/>
    </font>
    <font>
      <b val="true"/>
      <sz val="11"/>
      <color rgb="FF006100"/>
      <name val="Calibri"/>
      <family val="2"/>
      <charset val="1"/>
    </font>
    <font>
      <b val="true"/>
      <vertAlign val="superscript"/>
      <sz val="11"/>
      <color rgb="FF00000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C6EFCE"/>
        <bgColor rgb="FFE2F0D9"/>
      </patternFill>
    </fill>
    <fill>
      <patternFill patternType="solid">
        <fgColor rgb="FFDEEBF7"/>
        <bgColor rgb="FFE2F0D9"/>
      </patternFill>
    </fill>
    <fill>
      <patternFill patternType="solid">
        <fgColor rgb="FFE2F0D9"/>
        <bgColor rgb="FFDEEBF7"/>
      </patternFill>
    </fill>
  </fills>
  <borders count="19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 style="medium"/>
      <top/>
      <bottom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/>
      <top/>
      <bottom style="medium"/>
      <diagonal/>
    </border>
  </borders>
  <cellStyleXfs count="2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7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3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</cellStyleXfs>
  <cellXfs count="4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5" fillId="0" borderId="4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5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0" borderId="0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5" fontId="7" fillId="2" borderId="7" xfId="20" applyFont="fals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6" fillId="0" borderId="3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0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8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9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0" borderId="9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0" borderId="1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0" borderId="5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0" borderId="6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3" borderId="7" xfId="21" applyFont="fals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0" fillId="0" borderId="1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1" fillId="2" borderId="7" xfId="2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6" fillId="0" borderId="9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7" fontId="6" fillId="3" borderId="7" xfId="21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8" fontId="6" fillId="3" borderId="7" xfId="21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6" fillId="3" borderId="7" xfId="21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0" fillId="0" borderId="11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1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1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14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15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1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6" fillId="0" borderId="1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0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0" fillId="0" borderId="17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18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0" borderId="11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6" fillId="0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3" borderId="7" xfId="21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0" fillId="3" borderId="7" xfId="21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0" xfId="21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6" fillId="0" borderId="7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6" fillId="0" borderId="0" xfId="0" applyFont="true" applyBorder="false" applyAlignment="true" applyProtection="true">
      <alignment horizontal="center" vertical="bottom" textRotation="0" wrapText="false" indent="0" shrinkToFit="false"/>
      <protection locked="false" hidden="false"/>
    </xf>
    <xf numFmtId="165" fontId="0" fillId="0" borderId="7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false" hidden="false"/>
    </xf>
    <xf numFmtId="164" fontId="6" fillId="4" borderId="7" xfId="22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6" fontId="0" fillId="0" borderId="7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6" fontId="0" fillId="0" borderId="0" xfId="0" applyFont="false" applyBorder="false" applyAlignment="true" applyProtection="true">
      <alignment horizontal="center" vertical="bottom" textRotation="0" wrapText="false" indent="0" shrinkToFit="false"/>
      <protection locked="false" hidden="false"/>
    </xf>
  </cellXfs>
  <cellStyles count="9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Good" xfId="20" builtinId="53" customBuiltin="true"/>
    <cellStyle name="Excel Built-in 20% - Accent1" xfId="21" builtinId="53" customBuiltin="true"/>
    <cellStyle name="Excel Built-in 20% - Accent6" xfId="22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6100"/>
      <rgbColor rgb="FF000080"/>
      <rgbColor rgb="FF808000"/>
      <rgbColor rgb="FF800080"/>
      <rgbColor rgb="FF008080"/>
      <rgbColor rgb="FFBFBFBF"/>
      <rgbColor rgb="FF808080"/>
      <rgbColor rgb="FF5B9BD5"/>
      <rgbColor rgb="FF993366"/>
      <rgbColor rgb="FFE2F0D9"/>
      <rgbColor rgb="FFDEEBF7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6EFCE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000"/>
      <rgbColor rgb="FFFF9900"/>
      <rgbColor rgb="FFED7D31"/>
      <rgbColor rgb="FF595959"/>
      <rgbColor rgb="FFA5A5A5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 standalone="no"?>
<Relationships xmlns="http://schemas.openxmlformats.org/package/2006/relationships">
<Relationship Id="rId1" Target="styles.xml" Type="http://schemas.openxmlformats.org/officeDocument/2006/relationships/styles"/>
<Relationship Id="rId2" Target="worksheets/sheet1.xml" Type="http://schemas.openxmlformats.org/officeDocument/2006/relationships/worksheet"/>
<Relationship Id="rId3" Target="worksheets/sheet2.xml" Type="http://schemas.openxmlformats.org/officeDocument/2006/relationships/worksheet"/>
<Relationship Id="rId4" Target="worksheets/sheet3.xml" Type="http://schemas.openxmlformats.org/officeDocument/2006/relationships/worksheet"/>
<Relationship Id="rId5" Target="sharedStrings.xml" Type="http://schemas.openxmlformats.org/officeDocument/2006/relationships/sharedStrings"/>
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varyColors val="0"/>
        <c:ser>
          <c:idx val="0"/>
          <c:order val="0"/>
          <c:tx>
            <c:strRef>
              <c:f>"Md [Nm]"</c:f>
              <c:strCache>
                <c:ptCount val="1"/>
                <c:pt idx="0">
                  <c:v>Md [Nm]</c:v>
                </c:pt>
              </c:strCache>
            </c:strRef>
          </c:tx>
          <c:spPr>
            <a:solidFill>
              <a:srgbClr val="5b9bd5"/>
            </a:solidFill>
            <a:ln w="19080">
              <a:solidFill>
                <a:srgbClr val="5b9bd5"/>
              </a:solidFill>
              <a:round/>
            </a:ln>
          </c:spPr>
          <c:xVal>
            <c:numRef>
              <c:f>momente!$A$7:$A$77</c:f>
              <c:numCache>
                <c:formatCode>General</c:formatCode>
                <c:ptCount val="71"/>
                <c:pt idx="0">
                  <c:v>0</c:v>
                </c:pt>
                <c:pt idx="1">
                  <c:v>0.15</c:v>
                </c:pt>
                <c:pt idx="2">
                  <c:v>0.3</c:v>
                </c:pt>
                <c:pt idx="3">
                  <c:v>0.45</c:v>
                </c:pt>
                <c:pt idx="4">
                  <c:v>0.6</c:v>
                </c:pt>
                <c:pt idx="5">
                  <c:v>0.75</c:v>
                </c:pt>
                <c:pt idx="6">
                  <c:v>0.9</c:v>
                </c:pt>
                <c:pt idx="7">
                  <c:v>1.05</c:v>
                </c:pt>
                <c:pt idx="8">
                  <c:v>1.2</c:v>
                </c:pt>
                <c:pt idx="9">
                  <c:v>1.35</c:v>
                </c:pt>
                <c:pt idx="10">
                  <c:v>1.5</c:v>
                </c:pt>
                <c:pt idx="11">
                  <c:v>1.65</c:v>
                </c:pt>
                <c:pt idx="12">
                  <c:v>1.8</c:v>
                </c:pt>
                <c:pt idx="13">
                  <c:v>1.95</c:v>
                </c:pt>
                <c:pt idx="14">
                  <c:v>2.1</c:v>
                </c:pt>
                <c:pt idx="15">
                  <c:v>2.25</c:v>
                </c:pt>
                <c:pt idx="16">
                  <c:v>2.4</c:v>
                </c:pt>
                <c:pt idx="17">
                  <c:v>2.55</c:v>
                </c:pt>
                <c:pt idx="18">
                  <c:v>2.7</c:v>
                </c:pt>
                <c:pt idx="19">
                  <c:v>2.85</c:v>
                </c:pt>
                <c:pt idx="20">
                  <c:v>3</c:v>
                </c:pt>
                <c:pt idx="21">
                  <c:v>3.15</c:v>
                </c:pt>
                <c:pt idx="22">
                  <c:v>3.3</c:v>
                </c:pt>
                <c:pt idx="23">
                  <c:v>3.45</c:v>
                </c:pt>
                <c:pt idx="24">
                  <c:v>3.6</c:v>
                </c:pt>
                <c:pt idx="25">
                  <c:v>3.75</c:v>
                </c:pt>
                <c:pt idx="26">
                  <c:v>3.9</c:v>
                </c:pt>
                <c:pt idx="27">
                  <c:v>4.05</c:v>
                </c:pt>
                <c:pt idx="28">
                  <c:v>4.2</c:v>
                </c:pt>
                <c:pt idx="29">
                  <c:v>4.35</c:v>
                </c:pt>
                <c:pt idx="30">
                  <c:v>4.5</c:v>
                </c:pt>
                <c:pt idx="31">
                  <c:v>4.65</c:v>
                </c:pt>
                <c:pt idx="32">
                  <c:v>4.8</c:v>
                </c:pt>
                <c:pt idx="33">
                  <c:v>4.95</c:v>
                </c:pt>
                <c:pt idx="34">
                  <c:v>5.1</c:v>
                </c:pt>
                <c:pt idx="35">
                  <c:v>5.25</c:v>
                </c:pt>
                <c:pt idx="36">
                  <c:v>5.4</c:v>
                </c:pt>
                <c:pt idx="37">
                  <c:v>5.55</c:v>
                </c:pt>
                <c:pt idx="38">
                  <c:v>5.7</c:v>
                </c:pt>
                <c:pt idx="39">
                  <c:v>5.85</c:v>
                </c:pt>
                <c:pt idx="40">
                  <c:v>6</c:v>
                </c:pt>
                <c:pt idx="41">
                  <c:v>6.15</c:v>
                </c:pt>
                <c:pt idx="42">
                  <c:v>6.3</c:v>
                </c:pt>
                <c:pt idx="43">
                  <c:v>6.45</c:v>
                </c:pt>
                <c:pt idx="44">
                  <c:v>6.60000000000001</c:v>
                </c:pt>
                <c:pt idx="45">
                  <c:v>6.75000000000001</c:v>
                </c:pt>
                <c:pt idx="46">
                  <c:v>6.90000000000001</c:v>
                </c:pt>
                <c:pt idx="47">
                  <c:v>7.05000000000001</c:v>
                </c:pt>
                <c:pt idx="48">
                  <c:v>7.20000000000001</c:v>
                </c:pt>
                <c:pt idx="49">
                  <c:v>7.35000000000001</c:v>
                </c:pt>
                <c:pt idx="50">
                  <c:v>7.50000000000001</c:v>
                </c:pt>
                <c:pt idx="51">
                  <c:v>7.65000000000001</c:v>
                </c:pt>
                <c:pt idx="52">
                  <c:v>7.80000000000001</c:v>
                </c:pt>
                <c:pt idx="53">
                  <c:v>7.95000000000001</c:v>
                </c:pt>
                <c:pt idx="54">
                  <c:v>8.10000000000001</c:v>
                </c:pt>
                <c:pt idx="55">
                  <c:v>8.25000000000001</c:v>
                </c:pt>
                <c:pt idx="56">
                  <c:v>8.40000000000001</c:v>
                </c:pt>
                <c:pt idx="57">
                  <c:v>8.55000000000001</c:v>
                </c:pt>
                <c:pt idx="58">
                  <c:v>8.70000000000001</c:v>
                </c:pt>
                <c:pt idx="59">
                  <c:v>8.85000000000001</c:v>
                </c:pt>
                <c:pt idx="60">
                  <c:v>9.00000000000001</c:v>
                </c:pt>
                <c:pt idx="61">
                  <c:v>9.15000000000001</c:v>
                </c:pt>
                <c:pt idx="62">
                  <c:v>9.30000000000001</c:v>
                </c:pt>
                <c:pt idx="63">
                  <c:v>9.45000000000001</c:v>
                </c:pt>
                <c:pt idx="64">
                  <c:v>9.60000000000001</c:v>
                </c:pt>
                <c:pt idx="65">
                  <c:v>9.75000000000001</c:v>
                </c:pt>
                <c:pt idx="66">
                  <c:v>9.90000000000001</c:v>
                </c:pt>
                <c:pt idx="67">
                  <c:v>10.05</c:v>
                </c:pt>
                <c:pt idx="68">
                  <c:v>10.2</c:v>
                </c:pt>
                <c:pt idx="69">
                  <c:v>10.35</c:v>
                </c:pt>
                <c:pt idx="70">
                  <c:v>10.5</c:v>
                </c:pt>
              </c:numCache>
            </c:numRef>
          </c:xVal>
          <c:yVal>
            <c:numRef>
              <c:f>momente!$E$7:$E$77</c:f>
              <c:numCache>
                <c:formatCode>General</c:formatCode>
                <c:ptCount val="71"/>
                <c:pt idx="0">
                  <c:v>0</c:v>
                </c:pt>
                <c:pt idx="1">
                  <c:v>3198.15</c:v>
                </c:pt>
                <c:pt idx="2">
                  <c:v>6303.6</c:v>
                </c:pt>
                <c:pt idx="3">
                  <c:v>9316.35</c:v>
                </c:pt>
                <c:pt idx="4">
                  <c:v>12236.4</c:v>
                </c:pt>
                <c:pt idx="5">
                  <c:v>15063.75</c:v>
                </c:pt>
                <c:pt idx="6">
                  <c:v>17798.4</c:v>
                </c:pt>
                <c:pt idx="7">
                  <c:v>20440.35</c:v>
                </c:pt>
                <c:pt idx="8">
                  <c:v>22989.6</c:v>
                </c:pt>
                <c:pt idx="9">
                  <c:v>25446.15</c:v>
                </c:pt>
                <c:pt idx="10">
                  <c:v>27810</c:v>
                </c:pt>
                <c:pt idx="11">
                  <c:v>30081.15</c:v>
                </c:pt>
                <c:pt idx="12">
                  <c:v>32259.6</c:v>
                </c:pt>
                <c:pt idx="13">
                  <c:v>34345.35</c:v>
                </c:pt>
                <c:pt idx="14">
                  <c:v>36338.4</c:v>
                </c:pt>
                <c:pt idx="15">
                  <c:v>38238.75</c:v>
                </c:pt>
                <c:pt idx="16">
                  <c:v>40046.4</c:v>
                </c:pt>
                <c:pt idx="17">
                  <c:v>41761.35</c:v>
                </c:pt>
                <c:pt idx="18">
                  <c:v>43383.6</c:v>
                </c:pt>
                <c:pt idx="19">
                  <c:v>44913.15</c:v>
                </c:pt>
                <c:pt idx="20">
                  <c:v>46350</c:v>
                </c:pt>
                <c:pt idx="21">
                  <c:v>47694.15</c:v>
                </c:pt>
                <c:pt idx="22">
                  <c:v>48945.6</c:v>
                </c:pt>
                <c:pt idx="23">
                  <c:v>50104.35</c:v>
                </c:pt>
                <c:pt idx="24">
                  <c:v>51170.4</c:v>
                </c:pt>
                <c:pt idx="25">
                  <c:v>52143.75</c:v>
                </c:pt>
                <c:pt idx="26">
                  <c:v>53024.4</c:v>
                </c:pt>
                <c:pt idx="27">
                  <c:v>53812.35</c:v>
                </c:pt>
                <c:pt idx="28">
                  <c:v>54507.6</c:v>
                </c:pt>
                <c:pt idx="29">
                  <c:v>55110.15</c:v>
                </c:pt>
                <c:pt idx="30">
                  <c:v>55620</c:v>
                </c:pt>
                <c:pt idx="31">
                  <c:v>56037.15</c:v>
                </c:pt>
                <c:pt idx="32">
                  <c:v>56361.6</c:v>
                </c:pt>
                <c:pt idx="33">
                  <c:v>56593.35</c:v>
                </c:pt>
                <c:pt idx="34">
                  <c:v>56732.4</c:v>
                </c:pt>
                <c:pt idx="35">
                  <c:v>56778.75</c:v>
                </c:pt>
                <c:pt idx="36">
                  <c:v>56732.4</c:v>
                </c:pt>
                <c:pt idx="37">
                  <c:v>56593.35</c:v>
                </c:pt>
                <c:pt idx="38">
                  <c:v>56361.6</c:v>
                </c:pt>
                <c:pt idx="39">
                  <c:v>56037.15</c:v>
                </c:pt>
                <c:pt idx="40">
                  <c:v>55620</c:v>
                </c:pt>
                <c:pt idx="41">
                  <c:v>55110.15</c:v>
                </c:pt>
                <c:pt idx="42">
                  <c:v>54507.6</c:v>
                </c:pt>
                <c:pt idx="43">
                  <c:v>53812.35</c:v>
                </c:pt>
                <c:pt idx="44">
                  <c:v>53024.4</c:v>
                </c:pt>
                <c:pt idx="45">
                  <c:v>52143.75</c:v>
                </c:pt>
                <c:pt idx="46">
                  <c:v>51170.4</c:v>
                </c:pt>
                <c:pt idx="47">
                  <c:v>50104.35</c:v>
                </c:pt>
                <c:pt idx="48">
                  <c:v>48945.6</c:v>
                </c:pt>
                <c:pt idx="49">
                  <c:v>47694.1499999999</c:v>
                </c:pt>
                <c:pt idx="50">
                  <c:v>46349.9999999999</c:v>
                </c:pt>
                <c:pt idx="51">
                  <c:v>44913.1499999999</c:v>
                </c:pt>
                <c:pt idx="52">
                  <c:v>43383.5999999999</c:v>
                </c:pt>
                <c:pt idx="53">
                  <c:v>41761.3499999999</c:v>
                </c:pt>
                <c:pt idx="54">
                  <c:v>40046.3999999999</c:v>
                </c:pt>
                <c:pt idx="55">
                  <c:v>38238.7499999999</c:v>
                </c:pt>
                <c:pt idx="56">
                  <c:v>36338.3999999999</c:v>
                </c:pt>
                <c:pt idx="57">
                  <c:v>34345.3499999999</c:v>
                </c:pt>
                <c:pt idx="58">
                  <c:v>32259.5999999999</c:v>
                </c:pt>
                <c:pt idx="59">
                  <c:v>30081.1499999999</c:v>
                </c:pt>
                <c:pt idx="60">
                  <c:v>27809.9999999998</c:v>
                </c:pt>
                <c:pt idx="61">
                  <c:v>25446.1499999998</c:v>
                </c:pt>
                <c:pt idx="62">
                  <c:v>22989.5999999998</c:v>
                </c:pt>
                <c:pt idx="63">
                  <c:v>20440.3499999998</c:v>
                </c:pt>
                <c:pt idx="64">
                  <c:v>17798.3999999998</c:v>
                </c:pt>
                <c:pt idx="65">
                  <c:v>15063.7499999998</c:v>
                </c:pt>
                <c:pt idx="66">
                  <c:v>12236.3999999998</c:v>
                </c:pt>
                <c:pt idx="67">
                  <c:v>9316.34999999974</c:v>
                </c:pt>
                <c:pt idx="68">
                  <c:v>6303.59999999973</c:v>
                </c:pt>
                <c:pt idx="69">
                  <c:v>3198.14999999971</c:v>
                </c:pt>
                <c:pt idx="70">
                  <c:v>0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"Mz1 [Nm]"</c:f>
              <c:strCache>
                <c:ptCount val="1"/>
                <c:pt idx="0">
                  <c:v>Mz1 [Nm]</c:v>
                </c:pt>
              </c:strCache>
            </c:strRef>
          </c:tx>
          <c:spPr>
            <a:solidFill>
              <a:srgbClr val="ed7d31"/>
            </a:solidFill>
            <a:ln w="19080">
              <a:solidFill>
                <a:srgbClr val="ed7d31"/>
              </a:solidFill>
              <a:round/>
            </a:ln>
          </c:spPr>
          <c:xVal>
            <c:numRef>
              <c:f>momente!$A$7:$A$77</c:f>
              <c:numCache>
                <c:formatCode>General</c:formatCode>
                <c:ptCount val="71"/>
                <c:pt idx="0">
                  <c:v>0</c:v>
                </c:pt>
                <c:pt idx="1">
                  <c:v>0.15</c:v>
                </c:pt>
                <c:pt idx="2">
                  <c:v>0.3</c:v>
                </c:pt>
                <c:pt idx="3">
                  <c:v>0.45</c:v>
                </c:pt>
                <c:pt idx="4">
                  <c:v>0.6</c:v>
                </c:pt>
                <c:pt idx="5">
                  <c:v>0.75</c:v>
                </c:pt>
                <c:pt idx="6">
                  <c:v>0.9</c:v>
                </c:pt>
                <c:pt idx="7">
                  <c:v>1.05</c:v>
                </c:pt>
                <c:pt idx="8">
                  <c:v>1.2</c:v>
                </c:pt>
                <c:pt idx="9">
                  <c:v>1.35</c:v>
                </c:pt>
                <c:pt idx="10">
                  <c:v>1.5</c:v>
                </c:pt>
                <c:pt idx="11">
                  <c:v>1.65</c:v>
                </c:pt>
                <c:pt idx="12">
                  <c:v>1.8</c:v>
                </c:pt>
                <c:pt idx="13">
                  <c:v>1.95</c:v>
                </c:pt>
                <c:pt idx="14">
                  <c:v>2.1</c:v>
                </c:pt>
                <c:pt idx="15">
                  <c:v>2.25</c:v>
                </c:pt>
                <c:pt idx="16">
                  <c:v>2.4</c:v>
                </c:pt>
                <c:pt idx="17">
                  <c:v>2.55</c:v>
                </c:pt>
                <c:pt idx="18">
                  <c:v>2.7</c:v>
                </c:pt>
                <c:pt idx="19">
                  <c:v>2.85</c:v>
                </c:pt>
                <c:pt idx="20">
                  <c:v>3</c:v>
                </c:pt>
                <c:pt idx="21">
                  <c:v>3.15</c:v>
                </c:pt>
                <c:pt idx="22">
                  <c:v>3.3</c:v>
                </c:pt>
                <c:pt idx="23">
                  <c:v>3.45</c:v>
                </c:pt>
                <c:pt idx="24">
                  <c:v>3.6</c:v>
                </c:pt>
                <c:pt idx="25">
                  <c:v>3.75</c:v>
                </c:pt>
                <c:pt idx="26">
                  <c:v>3.9</c:v>
                </c:pt>
                <c:pt idx="27">
                  <c:v>4.05</c:v>
                </c:pt>
                <c:pt idx="28">
                  <c:v>4.2</c:v>
                </c:pt>
                <c:pt idx="29">
                  <c:v>4.35</c:v>
                </c:pt>
                <c:pt idx="30">
                  <c:v>4.5</c:v>
                </c:pt>
                <c:pt idx="31">
                  <c:v>4.65</c:v>
                </c:pt>
                <c:pt idx="32">
                  <c:v>4.8</c:v>
                </c:pt>
                <c:pt idx="33">
                  <c:v>4.95</c:v>
                </c:pt>
                <c:pt idx="34">
                  <c:v>5.1</c:v>
                </c:pt>
                <c:pt idx="35">
                  <c:v>5.25</c:v>
                </c:pt>
                <c:pt idx="36">
                  <c:v>5.4</c:v>
                </c:pt>
                <c:pt idx="37">
                  <c:v>5.55</c:v>
                </c:pt>
                <c:pt idx="38">
                  <c:v>5.7</c:v>
                </c:pt>
                <c:pt idx="39">
                  <c:v>5.85</c:v>
                </c:pt>
                <c:pt idx="40">
                  <c:v>6</c:v>
                </c:pt>
                <c:pt idx="41">
                  <c:v>6.15</c:v>
                </c:pt>
                <c:pt idx="42">
                  <c:v>6.3</c:v>
                </c:pt>
                <c:pt idx="43">
                  <c:v>6.45</c:v>
                </c:pt>
                <c:pt idx="44">
                  <c:v>6.60000000000001</c:v>
                </c:pt>
                <c:pt idx="45">
                  <c:v>6.75000000000001</c:v>
                </c:pt>
                <c:pt idx="46">
                  <c:v>6.90000000000001</c:v>
                </c:pt>
                <c:pt idx="47">
                  <c:v>7.05000000000001</c:v>
                </c:pt>
                <c:pt idx="48">
                  <c:v>7.20000000000001</c:v>
                </c:pt>
                <c:pt idx="49">
                  <c:v>7.35000000000001</c:v>
                </c:pt>
                <c:pt idx="50">
                  <c:v>7.50000000000001</c:v>
                </c:pt>
                <c:pt idx="51">
                  <c:v>7.65000000000001</c:v>
                </c:pt>
                <c:pt idx="52">
                  <c:v>7.80000000000001</c:v>
                </c:pt>
                <c:pt idx="53">
                  <c:v>7.95000000000001</c:v>
                </c:pt>
                <c:pt idx="54">
                  <c:v>8.10000000000001</c:v>
                </c:pt>
                <c:pt idx="55">
                  <c:v>8.25000000000001</c:v>
                </c:pt>
                <c:pt idx="56">
                  <c:v>8.40000000000001</c:v>
                </c:pt>
                <c:pt idx="57">
                  <c:v>8.55000000000001</c:v>
                </c:pt>
                <c:pt idx="58">
                  <c:v>8.70000000000001</c:v>
                </c:pt>
                <c:pt idx="59">
                  <c:v>8.85000000000001</c:v>
                </c:pt>
                <c:pt idx="60">
                  <c:v>9.00000000000001</c:v>
                </c:pt>
                <c:pt idx="61">
                  <c:v>9.15000000000001</c:v>
                </c:pt>
                <c:pt idx="62">
                  <c:v>9.30000000000001</c:v>
                </c:pt>
                <c:pt idx="63">
                  <c:v>9.45000000000001</c:v>
                </c:pt>
                <c:pt idx="64">
                  <c:v>9.60000000000001</c:v>
                </c:pt>
                <c:pt idx="65">
                  <c:v>9.75000000000001</c:v>
                </c:pt>
                <c:pt idx="66">
                  <c:v>9.90000000000001</c:v>
                </c:pt>
                <c:pt idx="67">
                  <c:v>10.05</c:v>
                </c:pt>
                <c:pt idx="68">
                  <c:v>10.2</c:v>
                </c:pt>
                <c:pt idx="69">
                  <c:v>10.35</c:v>
                </c:pt>
                <c:pt idx="70">
                  <c:v>10.5</c:v>
                </c:pt>
              </c:numCache>
            </c:numRef>
          </c:xVal>
          <c:yVal>
            <c:numRef>
              <c:f>momente!$F$7:$F$77</c:f>
              <c:numCache>
                <c:formatCode>General</c:formatCode>
                <c:ptCount val="71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  <c:pt idx="15">
                  <c:v>450</c:v>
                </c:pt>
                <c:pt idx="16">
                  <c:v>480</c:v>
                </c:pt>
                <c:pt idx="17">
                  <c:v>510</c:v>
                </c:pt>
                <c:pt idx="18">
                  <c:v>540</c:v>
                </c:pt>
                <c:pt idx="19">
                  <c:v>570</c:v>
                </c:pt>
                <c:pt idx="20">
                  <c:v>600</c:v>
                </c:pt>
                <c:pt idx="21">
                  <c:v>630</c:v>
                </c:pt>
                <c:pt idx="22">
                  <c:v>660</c:v>
                </c:pt>
                <c:pt idx="23">
                  <c:v>690</c:v>
                </c:pt>
                <c:pt idx="24">
                  <c:v>720</c:v>
                </c:pt>
                <c:pt idx="25">
                  <c:v>750</c:v>
                </c:pt>
                <c:pt idx="26">
                  <c:v>780</c:v>
                </c:pt>
                <c:pt idx="27">
                  <c:v>810</c:v>
                </c:pt>
                <c:pt idx="28">
                  <c:v>840</c:v>
                </c:pt>
                <c:pt idx="29">
                  <c:v>870</c:v>
                </c:pt>
                <c:pt idx="30">
                  <c:v>900</c:v>
                </c:pt>
                <c:pt idx="31">
                  <c:v>930</c:v>
                </c:pt>
                <c:pt idx="32">
                  <c:v>960</c:v>
                </c:pt>
                <c:pt idx="33">
                  <c:v>990</c:v>
                </c:pt>
                <c:pt idx="34">
                  <c:v>1020</c:v>
                </c:pt>
                <c:pt idx="35">
                  <c:v>1050</c:v>
                </c:pt>
                <c:pt idx="36">
                  <c:v>1080</c:v>
                </c:pt>
                <c:pt idx="37">
                  <c:v>1110</c:v>
                </c:pt>
                <c:pt idx="38">
                  <c:v>1140</c:v>
                </c:pt>
                <c:pt idx="39">
                  <c:v>1170</c:v>
                </c:pt>
                <c:pt idx="40">
                  <c:v>1200</c:v>
                </c:pt>
                <c:pt idx="41">
                  <c:v>1230</c:v>
                </c:pt>
                <c:pt idx="42">
                  <c:v>1260</c:v>
                </c:pt>
                <c:pt idx="43">
                  <c:v>1290</c:v>
                </c:pt>
                <c:pt idx="44">
                  <c:v>1320</c:v>
                </c:pt>
                <c:pt idx="45">
                  <c:v>1350</c:v>
                </c:pt>
                <c:pt idx="46">
                  <c:v>1380</c:v>
                </c:pt>
                <c:pt idx="47">
                  <c:v>1380</c:v>
                </c:pt>
                <c:pt idx="48">
                  <c:v>1320</c:v>
                </c:pt>
                <c:pt idx="49">
                  <c:v>1260</c:v>
                </c:pt>
                <c:pt idx="50">
                  <c:v>1200</c:v>
                </c:pt>
                <c:pt idx="51">
                  <c:v>1140</c:v>
                </c:pt>
                <c:pt idx="52">
                  <c:v>1080</c:v>
                </c:pt>
                <c:pt idx="53">
                  <c:v>1020</c:v>
                </c:pt>
                <c:pt idx="54">
                  <c:v>959.999999999997</c:v>
                </c:pt>
                <c:pt idx="55">
                  <c:v>899.999999999996</c:v>
                </c:pt>
                <c:pt idx="56">
                  <c:v>839.999999999996</c:v>
                </c:pt>
                <c:pt idx="57">
                  <c:v>779.999999999996</c:v>
                </c:pt>
                <c:pt idx="58">
                  <c:v>719.999999999996</c:v>
                </c:pt>
                <c:pt idx="59">
                  <c:v>659.999999999996</c:v>
                </c:pt>
                <c:pt idx="60">
                  <c:v>599.999999999996</c:v>
                </c:pt>
                <c:pt idx="61">
                  <c:v>539.999999999996</c:v>
                </c:pt>
                <c:pt idx="62">
                  <c:v>479.999999999995</c:v>
                </c:pt>
                <c:pt idx="63">
                  <c:v>419.999999999995</c:v>
                </c:pt>
                <c:pt idx="64">
                  <c:v>359.999999999995</c:v>
                </c:pt>
                <c:pt idx="65">
                  <c:v>299.999999999995</c:v>
                </c:pt>
                <c:pt idx="66">
                  <c:v>239.999999999995</c:v>
                </c:pt>
                <c:pt idx="67">
                  <c:v>179.999999999995</c:v>
                </c:pt>
                <c:pt idx="68">
                  <c:v>119.999999999995</c:v>
                </c:pt>
                <c:pt idx="69">
                  <c:v>59.9999999999945</c:v>
                </c:pt>
                <c:pt idx="70">
                  <c:v>0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"Mz2 [Nm]"</c:f>
              <c:strCache>
                <c:ptCount val="1"/>
                <c:pt idx="0">
                  <c:v>Mz2 [Nm]</c:v>
                </c:pt>
              </c:strCache>
            </c:strRef>
          </c:tx>
          <c:spPr>
            <a:solidFill>
              <a:srgbClr val="a5a5a5"/>
            </a:solidFill>
            <a:ln w="19080">
              <a:solidFill>
                <a:srgbClr val="a5a5a5"/>
              </a:solidFill>
              <a:round/>
            </a:ln>
          </c:spPr>
          <c:xVal>
            <c:numRef>
              <c:f>momente!$A$7:$A$77</c:f>
              <c:numCache>
                <c:formatCode>General</c:formatCode>
                <c:ptCount val="71"/>
                <c:pt idx="0">
                  <c:v>0</c:v>
                </c:pt>
                <c:pt idx="1">
                  <c:v>0.15</c:v>
                </c:pt>
                <c:pt idx="2">
                  <c:v>0.3</c:v>
                </c:pt>
                <c:pt idx="3">
                  <c:v>0.45</c:v>
                </c:pt>
                <c:pt idx="4">
                  <c:v>0.6</c:v>
                </c:pt>
                <c:pt idx="5">
                  <c:v>0.75</c:v>
                </c:pt>
                <c:pt idx="6">
                  <c:v>0.9</c:v>
                </c:pt>
                <c:pt idx="7">
                  <c:v>1.05</c:v>
                </c:pt>
                <c:pt idx="8">
                  <c:v>1.2</c:v>
                </c:pt>
                <c:pt idx="9">
                  <c:v>1.35</c:v>
                </c:pt>
                <c:pt idx="10">
                  <c:v>1.5</c:v>
                </c:pt>
                <c:pt idx="11">
                  <c:v>1.65</c:v>
                </c:pt>
                <c:pt idx="12">
                  <c:v>1.8</c:v>
                </c:pt>
                <c:pt idx="13">
                  <c:v>1.95</c:v>
                </c:pt>
                <c:pt idx="14">
                  <c:v>2.1</c:v>
                </c:pt>
                <c:pt idx="15">
                  <c:v>2.25</c:v>
                </c:pt>
                <c:pt idx="16">
                  <c:v>2.4</c:v>
                </c:pt>
                <c:pt idx="17">
                  <c:v>2.55</c:v>
                </c:pt>
                <c:pt idx="18">
                  <c:v>2.7</c:v>
                </c:pt>
                <c:pt idx="19">
                  <c:v>2.85</c:v>
                </c:pt>
                <c:pt idx="20">
                  <c:v>3</c:v>
                </c:pt>
                <c:pt idx="21">
                  <c:v>3.15</c:v>
                </c:pt>
                <c:pt idx="22">
                  <c:v>3.3</c:v>
                </c:pt>
                <c:pt idx="23">
                  <c:v>3.45</c:v>
                </c:pt>
                <c:pt idx="24">
                  <c:v>3.6</c:v>
                </c:pt>
                <c:pt idx="25">
                  <c:v>3.75</c:v>
                </c:pt>
                <c:pt idx="26">
                  <c:v>3.9</c:v>
                </c:pt>
                <c:pt idx="27">
                  <c:v>4.05</c:v>
                </c:pt>
                <c:pt idx="28">
                  <c:v>4.2</c:v>
                </c:pt>
                <c:pt idx="29">
                  <c:v>4.35</c:v>
                </c:pt>
                <c:pt idx="30">
                  <c:v>4.5</c:v>
                </c:pt>
                <c:pt idx="31">
                  <c:v>4.65</c:v>
                </c:pt>
                <c:pt idx="32">
                  <c:v>4.8</c:v>
                </c:pt>
                <c:pt idx="33">
                  <c:v>4.95</c:v>
                </c:pt>
                <c:pt idx="34">
                  <c:v>5.1</c:v>
                </c:pt>
                <c:pt idx="35">
                  <c:v>5.25</c:v>
                </c:pt>
                <c:pt idx="36">
                  <c:v>5.4</c:v>
                </c:pt>
                <c:pt idx="37">
                  <c:v>5.55</c:v>
                </c:pt>
                <c:pt idx="38">
                  <c:v>5.7</c:v>
                </c:pt>
                <c:pt idx="39">
                  <c:v>5.85</c:v>
                </c:pt>
                <c:pt idx="40">
                  <c:v>6</c:v>
                </c:pt>
                <c:pt idx="41">
                  <c:v>6.15</c:v>
                </c:pt>
                <c:pt idx="42">
                  <c:v>6.3</c:v>
                </c:pt>
                <c:pt idx="43">
                  <c:v>6.45</c:v>
                </c:pt>
                <c:pt idx="44">
                  <c:v>6.60000000000001</c:v>
                </c:pt>
                <c:pt idx="45">
                  <c:v>6.75000000000001</c:v>
                </c:pt>
                <c:pt idx="46">
                  <c:v>6.90000000000001</c:v>
                </c:pt>
                <c:pt idx="47">
                  <c:v>7.05000000000001</c:v>
                </c:pt>
                <c:pt idx="48">
                  <c:v>7.20000000000001</c:v>
                </c:pt>
                <c:pt idx="49">
                  <c:v>7.35000000000001</c:v>
                </c:pt>
                <c:pt idx="50">
                  <c:v>7.50000000000001</c:v>
                </c:pt>
                <c:pt idx="51">
                  <c:v>7.65000000000001</c:v>
                </c:pt>
                <c:pt idx="52">
                  <c:v>7.80000000000001</c:v>
                </c:pt>
                <c:pt idx="53">
                  <c:v>7.95000000000001</c:v>
                </c:pt>
                <c:pt idx="54">
                  <c:v>8.10000000000001</c:v>
                </c:pt>
                <c:pt idx="55">
                  <c:v>8.25000000000001</c:v>
                </c:pt>
                <c:pt idx="56">
                  <c:v>8.40000000000001</c:v>
                </c:pt>
                <c:pt idx="57">
                  <c:v>8.55000000000001</c:v>
                </c:pt>
                <c:pt idx="58">
                  <c:v>8.70000000000001</c:v>
                </c:pt>
                <c:pt idx="59">
                  <c:v>8.85000000000001</c:v>
                </c:pt>
                <c:pt idx="60">
                  <c:v>9.00000000000001</c:v>
                </c:pt>
                <c:pt idx="61">
                  <c:v>9.15000000000001</c:v>
                </c:pt>
                <c:pt idx="62">
                  <c:v>9.30000000000001</c:v>
                </c:pt>
                <c:pt idx="63">
                  <c:v>9.45000000000001</c:v>
                </c:pt>
                <c:pt idx="64">
                  <c:v>9.60000000000001</c:v>
                </c:pt>
                <c:pt idx="65">
                  <c:v>9.75000000000001</c:v>
                </c:pt>
                <c:pt idx="66">
                  <c:v>9.90000000000001</c:v>
                </c:pt>
                <c:pt idx="67">
                  <c:v>10.05</c:v>
                </c:pt>
                <c:pt idx="68">
                  <c:v>10.2</c:v>
                </c:pt>
                <c:pt idx="69">
                  <c:v>10.35</c:v>
                </c:pt>
                <c:pt idx="70">
                  <c:v>10.5</c:v>
                </c:pt>
              </c:numCache>
            </c:numRef>
          </c:xVal>
          <c:yVal>
            <c:numRef>
              <c:f>momente!$G$7:$G$77</c:f>
              <c:numCache>
                <c:formatCode>General</c:formatCode>
                <c:ptCount val="71"/>
                <c:pt idx="0">
                  <c:v>0</c:v>
                </c:pt>
                <c:pt idx="1">
                  <c:v>71.4285714285712</c:v>
                </c:pt>
                <c:pt idx="2">
                  <c:v>142.857142857142</c:v>
                </c:pt>
                <c:pt idx="3">
                  <c:v>214.285714285713</c:v>
                </c:pt>
                <c:pt idx="4">
                  <c:v>285.714285714285</c:v>
                </c:pt>
                <c:pt idx="5">
                  <c:v>357.142857142856</c:v>
                </c:pt>
                <c:pt idx="6">
                  <c:v>428.571428571427</c:v>
                </c:pt>
                <c:pt idx="7">
                  <c:v>499.999999999998</c:v>
                </c:pt>
                <c:pt idx="8">
                  <c:v>571.428571428569</c:v>
                </c:pt>
                <c:pt idx="9">
                  <c:v>642.857142857141</c:v>
                </c:pt>
                <c:pt idx="10">
                  <c:v>714.285714285712</c:v>
                </c:pt>
                <c:pt idx="11">
                  <c:v>785.714285714283</c:v>
                </c:pt>
                <c:pt idx="12">
                  <c:v>857.142857142854</c:v>
                </c:pt>
                <c:pt idx="13">
                  <c:v>928.571428571425</c:v>
                </c:pt>
                <c:pt idx="14">
                  <c:v>999.999999999996</c:v>
                </c:pt>
                <c:pt idx="15">
                  <c:v>1071.42857142857</c:v>
                </c:pt>
                <c:pt idx="16">
                  <c:v>1142.85714285714</c:v>
                </c:pt>
                <c:pt idx="17">
                  <c:v>1214.28571428571</c:v>
                </c:pt>
                <c:pt idx="18">
                  <c:v>1285.71428571428</c:v>
                </c:pt>
                <c:pt idx="19">
                  <c:v>1357.14285714285</c:v>
                </c:pt>
                <c:pt idx="20">
                  <c:v>1428.57142857142</c:v>
                </c:pt>
                <c:pt idx="21">
                  <c:v>1499.99999999999</c:v>
                </c:pt>
                <c:pt idx="22">
                  <c:v>1571.42857142857</c:v>
                </c:pt>
                <c:pt idx="23">
                  <c:v>1642.85714285714</c:v>
                </c:pt>
                <c:pt idx="24">
                  <c:v>1714.28571428571</c:v>
                </c:pt>
                <c:pt idx="25">
                  <c:v>1785.71428571428</c:v>
                </c:pt>
                <c:pt idx="26">
                  <c:v>1857.14285714285</c:v>
                </c:pt>
                <c:pt idx="27">
                  <c:v>1928.57142857142</c:v>
                </c:pt>
                <c:pt idx="28">
                  <c:v>1999.99999999999</c:v>
                </c:pt>
                <c:pt idx="29">
                  <c:v>2071.42857142856</c:v>
                </c:pt>
                <c:pt idx="30">
                  <c:v>2142.85714285714</c:v>
                </c:pt>
                <c:pt idx="31">
                  <c:v>2214.28571428571</c:v>
                </c:pt>
                <c:pt idx="32">
                  <c:v>2285.71428571428</c:v>
                </c:pt>
                <c:pt idx="33">
                  <c:v>2357.14285714285</c:v>
                </c:pt>
                <c:pt idx="34">
                  <c:v>2428.57142857142</c:v>
                </c:pt>
                <c:pt idx="35">
                  <c:v>2499.99999999999</c:v>
                </c:pt>
                <c:pt idx="36">
                  <c:v>2571.42857142856</c:v>
                </c:pt>
                <c:pt idx="37">
                  <c:v>2642.85714285713</c:v>
                </c:pt>
                <c:pt idx="38">
                  <c:v>2714.28571428571</c:v>
                </c:pt>
                <c:pt idx="39">
                  <c:v>2785.71428571428</c:v>
                </c:pt>
                <c:pt idx="40">
                  <c:v>2857.14285714285</c:v>
                </c:pt>
                <c:pt idx="41">
                  <c:v>2928.57142857142</c:v>
                </c:pt>
                <c:pt idx="42">
                  <c:v>2999.99999999999</c:v>
                </c:pt>
                <c:pt idx="43">
                  <c:v>3071.42857142856</c:v>
                </c:pt>
                <c:pt idx="44">
                  <c:v>3142.85714285713</c:v>
                </c:pt>
                <c:pt idx="45">
                  <c:v>3214.28571428571</c:v>
                </c:pt>
                <c:pt idx="46">
                  <c:v>3285.71428571428</c:v>
                </c:pt>
                <c:pt idx="47">
                  <c:v>3357.14285714285</c:v>
                </c:pt>
                <c:pt idx="48">
                  <c:v>3428.57142857142</c:v>
                </c:pt>
                <c:pt idx="49">
                  <c:v>3499.99999999999</c:v>
                </c:pt>
                <c:pt idx="50">
                  <c:v>3571.42857142856</c:v>
                </c:pt>
                <c:pt idx="51">
                  <c:v>3642.85714285713</c:v>
                </c:pt>
                <c:pt idx="52">
                  <c:v>3714.2857142857</c:v>
                </c:pt>
                <c:pt idx="53">
                  <c:v>3785.71428571428</c:v>
                </c:pt>
                <c:pt idx="54">
                  <c:v>3857.14285714285</c:v>
                </c:pt>
                <c:pt idx="55">
                  <c:v>3928.57142857142</c:v>
                </c:pt>
                <c:pt idx="56">
                  <c:v>3999.99999999999</c:v>
                </c:pt>
                <c:pt idx="57">
                  <c:v>4071.42857142856</c:v>
                </c:pt>
                <c:pt idx="58">
                  <c:v>4142.85714285713</c:v>
                </c:pt>
                <c:pt idx="59">
                  <c:v>4214.2857142857</c:v>
                </c:pt>
                <c:pt idx="60">
                  <c:v>4285.71428571428</c:v>
                </c:pt>
                <c:pt idx="61">
                  <c:v>4357.14285714285</c:v>
                </c:pt>
                <c:pt idx="62">
                  <c:v>4428.57142857142</c:v>
                </c:pt>
                <c:pt idx="63">
                  <c:v>4499.99999999999</c:v>
                </c:pt>
                <c:pt idx="64">
                  <c:v>4571.42857142856</c:v>
                </c:pt>
                <c:pt idx="65">
                  <c:v>4642.85714285713</c:v>
                </c:pt>
                <c:pt idx="66">
                  <c:v>4714.2857142857</c:v>
                </c:pt>
                <c:pt idx="67">
                  <c:v>4785.71428571428</c:v>
                </c:pt>
                <c:pt idx="68">
                  <c:v>4857.14285714285</c:v>
                </c:pt>
                <c:pt idx="69">
                  <c:v>4928.57142857142</c:v>
                </c:pt>
                <c:pt idx="70">
                  <c:v>0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"Mges [Nm]"</c:f>
              <c:strCache>
                <c:ptCount val="1"/>
                <c:pt idx="0">
                  <c:v>Mges [Nm]</c:v>
                </c:pt>
              </c:strCache>
            </c:strRef>
          </c:tx>
          <c:spPr>
            <a:solidFill>
              <a:srgbClr val="ffc000"/>
            </a:solidFill>
            <a:ln w="19080">
              <a:solidFill>
                <a:srgbClr val="ffc000"/>
              </a:solidFill>
              <a:round/>
            </a:ln>
          </c:spPr>
          <c:xVal>
            <c:numRef>
              <c:f>momente!$A$7:$A$77</c:f>
              <c:numCache>
                <c:formatCode>General</c:formatCode>
                <c:ptCount val="71"/>
                <c:pt idx="0">
                  <c:v>0</c:v>
                </c:pt>
                <c:pt idx="1">
                  <c:v>0.15</c:v>
                </c:pt>
                <c:pt idx="2">
                  <c:v>0.3</c:v>
                </c:pt>
                <c:pt idx="3">
                  <c:v>0.45</c:v>
                </c:pt>
                <c:pt idx="4">
                  <c:v>0.6</c:v>
                </c:pt>
                <c:pt idx="5">
                  <c:v>0.75</c:v>
                </c:pt>
                <c:pt idx="6">
                  <c:v>0.9</c:v>
                </c:pt>
                <c:pt idx="7">
                  <c:v>1.05</c:v>
                </c:pt>
                <c:pt idx="8">
                  <c:v>1.2</c:v>
                </c:pt>
                <c:pt idx="9">
                  <c:v>1.35</c:v>
                </c:pt>
                <c:pt idx="10">
                  <c:v>1.5</c:v>
                </c:pt>
                <c:pt idx="11">
                  <c:v>1.65</c:v>
                </c:pt>
                <c:pt idx="12">
                  <c:v>1.8</c:v>
                </c:pt>
                <c:pt idx="13">
                  <c:v>1.95</c:v>
                </c:pt>
                <c:pt idx="14">
                  <c:v>2.1</c:v>
                </c:pt>
                <c:pt idx="15">
                  <c:v>2.25</c:v>
                </c:pt>
                <c:pt idx="16">
                  <c:v>2.4</c:v>
                </c:pt>
                <c:pt idx="17">
                  <c:v>2.55</c:v>
                </c:pt>
                <c:pt idx="18">
                  <c:v>2.7</c:v>
                </c:pt>
                <c:pt idx="19">
                  <c:v>2.85</c:v>
                </c:pt>
                <c:pt idx="20">
                  <c:v>3</c:v>
                </c:pt>
                <c:pt idx="21">
                  <c:v>3.15</c:v>
                </c:pt>
                <c:pt idx="22">
                  <c:v>3.3</c:v>
                </c:pt>
                <c:pt idx="23">
                  <c:v>3.45</c:v>
                </c:pt>
                <c:pt idx="24">
                  <c:v>3.6</c:v>
                </c:pt>
                <c:pt idx="25">
                  <c:v>3.75</c:v>
                </c:pt>
                <c:pt idx="26">
                  <c:v>3.9</c:v>
                </c:pt>
                <c:pt idx="27">
                  <c:v>4.05</c:v>
                </c:pt>
                <c:pt idx="28">
                  <c:v>4.2</c:v>
                </c:pt>
                <c:pt idx="29">
                  <c:v>4.35</c:v>
                </c:pt>
                <c:pt idx="30">
                  <c:v>4.5</c:v>
                </c:pt>
                <c:pt idx="31">
                  <c:v>4.65</c:v>
                </c:pt>
                <c:pt idx="32">
                  <c:v>4.8</c:v>
                </c:pt>
                <c:pt idx="33">
                  <c:v>4.95</c:v>
                </c:pt>
                <c:pt idx="34">
                  <c:v>5.1</c:v>
                </c:pt>
                <c:pt idx="35">
                  <c:v>5.25</c:v>
                </c:pt>
                <c:pt idx="36">
                  <c:v>5.4</c:v>
                </c:pt>
                <c:pt idx="37">
                  <c:v>5.55</c:v>
                </c:pt>
                <c:pt idx="38">
                  <c:v>5.7</c:v>
                </c:pt>
                <c:pt idx="39">
                  <c:v>5.85</c:v>
                </c:pt>
                <c:pt idx="40">
                  <c:v>6</c:v>
                </c:pt>
                <c:pt idx="41">
                  <c:v>6.15</c:v>
                </c:pt>
                <c:pt idx="42">
                  <c:v>6.3</c:v>
                </c:pt>
                <c:pt idx="43">
                  <c:v>6.45</c:v>
                </c:pt>
                <c:pt idx="44">
                  <c:v>6.60000000000001</c:v>
                </c:pt>
                <c:pt idx="45">
                  <c:v>6.75000000000001</c:v>
                </c:pt>
                <c:pt idx="46">
                  <c:v>6.90000000000001</c:v>
                </c:pt>
                <c:pt idx="47">
                  <c:v>7.05000000000001</c:v>
                </c:pt>
                <c:pt idx="48">
                  <c:v>7.20000000000001</c:v>
                </c:pt>
                <c:pt idx="49">
                  <c:v>7.35000000000001</c:v>
                </c:pt>
                <c:pt idx="50">
                  <c:v>7.50000000000001</c:v>
                </c:pt>
                <c:pt idx="51">
                  <c:v>7.65000000000001</c:v>
                </c:pt>
                <c:pt idx="52">
                  <c:v>7.80000000000001</c:v>
                </c:pt>
                <c:pt idx="53">
                  <c:v>7.95000000000001</c:v>
                </c:pt>
                <c:pt idx="54">
                  <c:v>8.10000000000001</c:v>
                </c:pt>
                <c:pt idx="55">
                  <c:v>8.25000000000001</c:v>
                </c:pt>
                <c:pt idx="56">
                  <c:v>8.40000000000001</c:v>
                </c:pt>
                <c:pt idx="57">
                  <c:v>8.55000000000001</c:v>
                </c:pt>
                <c:pt idx="58">
                  <c:v>8.70000000000001</c:v>
                </c:pt>
                <c:pt idx="59">
                  <c:v>8.85000000000001</c:v>
                </c:pt>
                <c:pt idx="60">
                  <c:v>9.00000000000001</c:v>
                </c:pt>
                <c:pt idx="61">
                  <c:v>9.15000000000001</c:v>
                </c:pt>
                <c:pt idx="62">
                  <c:v>9.30000000000001</c:v>
                </c:pt>
                <c:pt idx="63">
                  <c:v>9.45000000000001</c:v>
                </c:pt>
                <c:pt idx="64">
                  <c:v>9.60000000000001</c:v>
                </c:pt>
                <c:pt idx="65">
                  <c:v>9.75000000000001</c:v>
                </c:pt>
                <c:pt idx="66">
                  <c:v>9.90000000000001</c:v>
                </c:pt>
                <c:pt idx="67">
                  <c:v>10.05</c:v>
                </c:pt>
                <c:pt idx="68">
                  <c:v>10.2</c:v>
                </c:pt>
                <c:pt idx="69">
                  <c:v>10.35</c:v>
                </c:pt>
                <c:pt idx="70">
                  <c:v>10.5</c:v>
                </c:pt>
              </c:numCache>
            </c:numRef>
          </c:xVal>
          <c:yVal>
            <c:numRef>
              <c:f>momente!$H$7:$H$77</c:f>
              <c:numCache>
                <c:formatCode>General</c:formatCode>
                <c:ptCount val="71"/>
                <c:pt idx="0">
                  <c:v>0</c:v>
                </c:pt>
                <c:pt idx="1">
                  <c:v>3299.57857142857</c:v>
                </c:pt>
                <c:pt idx="2">
                  <c:v>6506.45714285714</c:v>
                </c:pt>
                <c:pt idx="3">
                  <c:v>9620.63571428571</c:v>
                </c:pt>
                <c:pt idx="4">
                  <c:v>12642.1142857143</c:v>
                </c:pt>
                <c:pt idx="5">
                  <c:v>15570.8928571429</c:v>
                </c:pt>
                <c:pt idx="6">
                  <c:v>18406.9714285714</c:v>
                </c:pt>
                <c:pt idx="7">
                  <c:v>21150.35</c:v>
                </c:pt>
                <c:pt idx="8">
                  <c:v>23801.0285714286</c:v>
                </c:pt>
                <c:pt idx="9">
                  <c:v>26359.0071428571</c:v>
                </c:pt>
                <c:pt idx="10">
                  <c:v>28824.2857142857</c:v>
                </c:pt>
                <c:pt idx="11">
                  <c:v>31196.8642857143</c:v>
                </c:pt>
                <c:pt idx="12">
                  <c:v>33476.7428571428</c:v>
                </c:pt>
                <c:pt idx="13">
                  <c:v>35663.9214285714</c:v>
                </c:pt>
                <c:pt idx="14">
                  <c:v>37758.4</c:v>
                </c:pt>
                <c:pt idx="15">
                  <c:v>39760.1785714286</c:v>
                </c:pt>
                <c:pt idx="16">
                  <c:v>41669.2571428571</c:v>
                </c:pt>
                <c:pt idx="17">
                  <c:v>43485.6357142857</c:v>
                </c:pt>
                <c:pt idx="18">
                  <c:v>45209.3142857143</c:v>
                </c:pt>
                <c:pt idx="19">
                  <c:v>46840.2928571428</c:v>
                </c:pt>
                <c:pt idx="20">
                  <c:v>48378.5714285714</c:v>
                </c:pt>
                <c:pt idx="21">
                  <c:v>49824.15</c:v>
                </c:pt>
                <c:pt idx="22">
                  <c:v>51177.0285714286</c:v>
                </c:pt>
                <c:pt idx="23">
                  <c:v>52437.2071428571</c:v>
                </c:pt>
                <c:pt idx="24">
                  <c:v>53604.6857142857</c:v>
                </c:pt>
                <c:pt idx="25">
                  <c:v>54679.4642857143</c:v>
                </c:pt>
                <c:pt idx="26">
                  <c:v>55661.5428571428</c:v>
                </c:pt>
                <c:pt idx="27">
                  <c:v>56550.9214285714</c:v>
                </c:pt>
                <c:pt idx="28">
                  <c:v>57347.6</c:v>
                </c:pt>
                <c:pt idx="29">
                  <c:v>58051.5785714286</c:v>
                </c:pt>
                <c:pt idx="30">
                  <c:v>58662.8571428571</c:v>
                </c:pt>
                <c:pt idx="31">
                  <c:v>59181.4357142857</c:v>
                </c:pt>
                <c:pt idx="32">
                  <c:v>59607.3142857143</c:v>
                </c:pt>
                <c:pt idx="33">
                  <c:v>59940.4928571429</c:v>
                </c:pt>
                <c:pt idx="34">
                  <c:v>60180.9714285714</c:v>
                </c:pt>
                <c:pt idx="35">
                  <c:v>60328.75</c:v>
                </c:pt>
                <c:pt idx="36">
                  <c:v>60383.8285714286</c:v>
                </c:pt>
                <c:pt idx="37">
                  <c:v>60346.2071428571</c:v>
                </c:pt>
                <c:pt idx="38">
                  <c:v>60215.8857142857</c:v>
                </c:pt>
                <c:pt idx="39">
                  <c:v>59992.8642857143</c:v>
                </c:pt>
                <c:pt idx="40">
                  <c:v>59677.1428571428</c:v>
                </c:pt>
                <c:pt idx="41">
                  <c:v>59268.7214285714</c:v>
                </c:pt>
                <c:pt idx="42">
                  <c:v>58767.6</c:v>
                </c:pt>
                <c:pt idx="43">
                  <c:v>58173.7785714286</c:v>
                </c:pt>
                <c:pt idx="44">
                  <c:v>57487.2571428571</c:v>
                </c:pt>
                <c:pt idx="45">
                  <c:v>56708.0357142857</c:v>
                </c:pt>
                <c:pt idx="46">
                  <c:v>55836.1142857142</c:v>
                </c:pt>
                <c:pt idx="47">
                  <c:v>54841.4928571428</c:v>
                </c:pt>
                <c:pt idx="48">
                  <c:v>53694.1714285714</c:v>
                </c:pt>
                <c:pt idx="49">
                  <c:v>52454.1499999999</c:v>
                </c:pt>
                <c:pt idx="50">
                  <c:v>51121.4285714285</c:v>
                </c:pt>
                <c:pt idx="51">
                  <c:v>49696.0071428571</c:v>
                </c:pt>
                <c:pt idx="52">
                  <c:v>48177.8857142856</c:v>
                </c:pt>
                <c:pt idx="53">
                  <c:v>46567.0642857142</c:v>
                </c:pt>
                <c:pt idx="54">
                  <c:v>44863.5428571428</c:v>
                </c:pt>
                <c:pt idx="55">
                  <c:v>43067.3214285713</c:v>
                </c:pt>
                <c:pt idx="56">
                  <c:v>41178.3999999999</c:v>
                </c:pt>
                <c:pt idx="57">
                  <c:v>39196.7785714284</c:v>
                </c:pt>
                <c:pt idx="58">
                  <c:v>37122.457142857</c:v>
                </c:pt>
                <c:pt idx="59">
                  <c:v>34955.4357142856</c:v>
                </c:pt>
                <c:pt idx="60">
                  <c:v>32695.7142857141</c:v>
                </c:pt>
                <c:pt idx="61">
                  <c:v>30343.2928571427</c:v>
                </c:pt>
                <c:pt idx="62">
                  <c:v>27898.1714285712</c:v>
                </c:pt>
                <c:pt idx="63">
                  <c:v>25360.3499999998</c:v>
                </c:pt>
                <c:pt idx="64">
                  <c:v>22729.8285714283</c:v>
                </c:pt>
                <c:pt idx="65">
                  <c:v>20006.6071428569</c:v>
                </c:pt>
                <c:pt idx="66">
                  <c:v>17190.6857142855</c:v>
                </c:pt>
                <c:pt idx="67">
                  <c:v>14282.064285714</c:v>
                </c:pt>
                <c:pt idx="68">
                  <c:v>11280.7428571426</c:v>
                </c:pt>
                <c:pt idx="69">
                  <c:v>8186.72142857112</c:v>
                </c:pt>
                <c:pt idx="70">
                  <c:v>0</c:v>
                </c:pt>
              </c:numCache>
            </c:numRef>
          </c:yVal>
          <c:smooth val="1"/>
        </c:ser>
        <c:axId val="83553007"/>
        <c:axId val="38052615"/>
      </c:scatterChart>
      <c:valAx>
        <c:axId val="83553007"/>
        <c:scaling>
          <c:orientation val="minMax"/>
        </c:scaling>
        <c:delete val="0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crossAx val="38052615"/>
        <c:crosses val="autoZero"/>
      </c:valAx>
      <c:valAx>
        <c:axId val="38052615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crossAx val="83553007"/>
        <c:crosses val="autoZero"/>
      </c:valAx>
      <c:spPr>
        <a:noFill/>
        <a:ln>
          <a:noFill/>
        </a:ln>
      </c:spPr>
    </c:plotArea>
    <c:legend>
      <c:legendPos val="t"/>
      <c:overlay val="0"/>
      <c:spPr>
        <a:noFill/>
        <a:ln>
          <a:noFill/>
        </a:ln>
      </c:spPr>
    </c:legend>
    <c:plotVisOnly val="1"/>
  </c:chart>
  <c:spPr>
    <a:solidFill>
      <a:srgbClr val="ffffff"/>
    </a:solidFill>
    <a:ln w="9360">
      <a:solidFill>
        <a:srgbClr val="d9d9d9"/>
      </a:solidFill>
      <a:round/>
    </a:ln>
  </c:spPr>
</c:chartSpace>
</file>

<file path=xl/drawings/_rels/drawing1.xml.rels><?xml version="1.0" encoding="UTF-8" standalone="no"?>
<Relationships xmlns="http://schemas.openxmlformats.org/package/2006/relationships">
<Relationship Id="rId1" Target="../charts/chart1.xml" Type="http://schemas.openxmlformats.org/officeDocument/2006/relationships/chart"/>
</Relationships>
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36360</xdr:colOff>
      <xdr:row>29</xdr:row>
      <xdr:rowOff>157680</xdr:rowOff>
    </xdr:from>
    <xdr:to>
      <xdr:col>11</xdr:col>
      <xdr:colOff>597960</xdr:colOff>
      <xdr:row>48</xdr:row>
      <xdr:rowOff>171720</xdr:rowOff>
    </xdr:to>
    <xdr:graphicFrame>
      <xdr:nvGraphicFramePr>
        <xdr:cNvPr id="0" name="Chart 1"/>
        <xdr:cNvGraphicFramePr/>
      </xdr:nvGraphicFramePr>
      <xdr:xfrm>
        <a:off x="1267920" y="6015240"/>
        <a:ext cx="6577920" cy="363384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8</xdr:col>
      <xdr:colOff>55440</xdr:colOff>
      <xdr:row>34</xdr:row>
      <xdr:rowOff>114480</xdr:rowOff>
    </xdr:from>
    <xdr:to>
      <xdr:col>8</xdr:col>
      <xdr:colOff>569880</xdr:colOff>
      <xdr:row>34</xdr:row>
      <xdr:rowOff>114480</xdr:rowOff>
    </xdr:to>
    <xdr:sp>
      <xdr:nvSpPr>
        <xdr:cNvPr id="1" name="Line 1"/>
        <xdr:cNvSpPr/>
      </xdr:nvSpPr>
      <xdr:spPr>
        <a:xfrm flipH="1">
          <a:off x="4648680" y="6724800"/>
          <a:ext cx="514440" cy="0"/>
        </a:xfrm>
        <a:prstGeom prst="line">
          <a:avLst/>
        </a:prstGeom>
        <a:ln>
          <a:custDash>
            <a:ds d="1500000" sp="500000"/>
            <a:ds d="100000" sp="500000"/>
          </a:custDash>
        </a:ln>
      </xdr:spPr>
    </xdr:sp>
    <xdr:clientData/>
  </xdr:twoCellAnchor>
  <xdr:twoCellAnchor editAs="oneCell">
    <xdr:from>
      <xdr:col>7</xdr:col>
      <xdr:colOff>11160</xdr:colOff>
      <xdr:row>35</xdr:row>
      <xdr:rowOff>76680</xdr:rowOff>
    </xdr:from>
    <xdr:to>
      <xdr:col>8</xdr:col>
      <xdr:colOff>26640</xdr:colOff>
      <xdr:row>35</xdr:row>
      <xdr:rowOff>77040</xdr:rowOff>
    </xdr:to>
    <xdr:sp>
      <xdr:nvSpPr>
        <xdr:cNvPr id="2" name="CustomShape 1"/>
        <xdr:cNvSpPr/>
      </xdr:nvSpPr>
      <xdr:spPr>
        <a:xfrm>
          <a:off x="4322520" y="6877440"/>
          <a:ext cx="297360" cy="360"/>
        </a:xfrm>
        <a:prstGeom prst="straightConnector1">
          <a:avLst/>
        </a:prstGeom>
        <a:noFill/>
        <a:ln>
          <a:headEnd len="med" type="triangle" w="med"/>
          <a:tailEnd len="med" type="triangle" w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twoCellAnchor>
  <xdr:twoCellAnchor editAs="oneCell">
    <xdr:from>
      <xdr:col>6</xdr:col>
      <xdr:colOff>455760</xdr:colOff>
      <xdr:row>37</xdr:row>
      <xdr:rowOff>360</xdr:rowOff>
    </xdr:from>
    <xdr:to>
      <xdr:col>6</xdr:col>
      <xdr:colOff>456120</xdr:colOff>
      <xdr:row>37</xdr:row>
      <xdr:rowOff>181080</xdr:rowOff>
    </xdr:to>
    <xdr:sp>
      <xdr:nvSpPr>
        <xdr:cNvPr id="3" name="CustomShape 1"/>
        <xdr:cNvSpPr/>
      </xdr:nvSpPr>
      <xdr:spPr>
        <a:xfrm>
          <a:off x="4151160" y="7191720"/>
          <a:ext cx="360" cy="180720"/>
        </a:xfrm>
        <a:prstGeom prst="straightConnector1">
          <a:avLst/>
        </a:prstGeom>
        <a:noFill/>
        <a:ln>
          <a:headEnd len="med" type="triangle" w="med"/>
          <a:tailEnd len="med" type="triangle" w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twoCellAnchor>
  <xdr:twoCellAnchor editAs="oneCell">
    <xdr:from>
      <xdr:col>5</xdr:col>
      <xdr:colOff>150480</xdr:colOff>
      <xdr:row>34</xdr:row>
      <xdr:rowOff>105120</xdr:rowOff>
    </xdr:from>
    <xdr:to>
      <xdr:col>6</xdr:col>
      <xdr:colOff>560160</xdr:colOff>
      <xdr:row>34</xdr:row>
      <xdr:rowOff>105120</xdr:rowOff>
    </xdr:to>
    <xdr:sp>
      <xdr:nvSpPr>
        <xdr:cNvPr id="4" name="Line 1"/>
        <xdr:cNvSpPr/>
      </xdr:nvSpPr>
      <xdr:spPr>
        <a:xfrm flipH="1">
          <a:off x="3229920" y="6715440"/>
          <a:ext cx="1025640" cy="0"/>
        </a:xfrm>
        <a:prstGeom prst="line">
          <a:avLst/>
        </a:prstGeom>
        <a:ln>
          <a:custDash>
            <a:ds d="1500000" sp="500000"/>
            <a:ds d="100000" sp="500000"/>
          </a:custDash>
        </a:ln>
      </xdr:spPr>
    </xdr:sp>
    <xdr:clientData/>
  </xdr:twoCellAnchor>
  <xdr:twoCellAnchor editAs="oneCell">
    <xdr:from>
      <xdr:col>9</xdr:col>
      <xdr:colOff>194040</xdr:colOff>
      <xdr:row>34</xdr:row>
      <xdr:rowOff>92880</xdr:rowOff>
    </xdr:from>
    <xdr:to>
      <xdr:col>10</xdr:col>
      <xdr:colOff>570960</xdr:colOff>
      <xdr:row>34</xdr:row>
      <xdr:rowOff>94320</xdr:rowOff>
    </xdr:to>
    <xdr:sp>
      <xdr:nvSpPr>
        <xdr:cNvPr id="5" name="Line 1"/>
        <xdr:cNvSpPr/>
      </xdr:nvSpPr>
      <xdr:spPr>
        <a:xfrm flipH="1">
          <a:off x="5403240" y="6703200"/>
          <a:ext cx="992880" cy="1440"/>
        </a:xfrm>
        <a:prstGeom prst="line">
          <a:avLst/>
        </a:prstGeom>
        <a:ln>
          <a:custDash>
            <a:ds d="1500000" sp="500000"/>
            <a:ds d="100000" sp="500000"/>
          </a:custDash>
        </a:ln>
      </xdr:spPr>
    </xdr:sp>
    <xdr:clientData/>
  </xdr:twoCellAnchor>
  <xdr:twoCellAnchor editAs="oneCell">
    <xdr:from>
      <xdr:col>9</xdr:col>
      <xdr:colOff>84240</xdr:colOff>
      <xdr:row>30</xdr:row>
      <xdr:rowOff>190440</xdr:rowOff>
    </xdr:from>
    <xdr:to>
      <xdr:col>9</xdr:col>
      <xdr:colOff>84600</xdr:colOff>
      <xdr:row>33</xdr:row>
      <xdr:rowOff>151920</xdr:rowOff>
    </xdr:to>
    <xdr:sp>
      <xdr:nvSpPr>
        <xdr:cNvPr id="6" name="CustomShape 1"/>
        <xdr:cNvSpPr/>
      </xdr:nvSpPr>
      <xdr:spPr>
        <a:xfrm flipV="1">
          <a:off x="5293440" y="6019560"/>
          <a:ext cx="360" cy="551880"/>
        </a:xfrm>
        <a:prstGeom prst="straightConnector1">
          <a:avLst/>
        </a:prstGeom>
        <a:noFill/>
        <a:ln>
          <a:tailEnd len="med" type="triangle" w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twoCellAnchor>
  <xdr:twoCellAnchor editAs="oneCell">
    <xdr:from>
      <xdr:col>9</xdr:col>
      <xdr:colOff>93600</xdr:colOff>
      <xdr:row>34</xdr:row>
      <xdr:rowOff>162360</xdr:rowOff>
    </xdr:from>
    <xdr:to>
      <xdr:col>9</xdr:col>
      <xdr:colOff>93960</xdr:colOff>
      <xdr:row>37</xdr:row>
      <xdr:rowOff>152640</xdr:rowOff>
    </xdr:to>
    <xdr:sp>
      <xdr:nvSpPr>
        <xdr:cNvPr id="7" name="CustomShape 1"/>
        <xdr:cNvSpPr/>
      </xdr:nvSpPr>
      <xdr:spPr>
        <a:xfrm>
          <a:off x="5302800" y="6772680"/>
          <a:ext cx="360" cy="571320"/>
        </a:xfrm>
        <a:prstGeom prst="straightConnector1">
          <a:avLst/>
        </a:prstGeom>
        <a:noFill/>
        <a:ln>
          <a:tailEnd len="med" type="triangle" w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twoCellAnchor>
  <xdr:twoCellAnchor editAs="oneCell">
    <xdr:from>
      <xdr:col>6</xdr:col>
      <xdr:colOff>27000</xdr:colOff>
      <xdr:row>39</xdr:row>
      <xdr:rowOff>86400</xdr:rowOff>
    </xdr:from>
    <xdr:to>
      <xdr:col>7</xdr:col>
      <xdr:colOff>26640</xdr:colOff>
      <xdr:row>39</xdr:row>
      <xdr:rowOff>86760</xdr:rowOff>
    </xdr:to>
    <xdr:sp>
      <xdr:nvSpPr>
        <xdr:cNvPr id="8" name="CustomShape 1"/>
        <xdr:cNvSpPr/>
      </xdr:nvSpPr>
      <xdr:spPr>
        <a:xfrm flipH="1">
          <a:off x="3722400" y="7668000"/>
          <a:ext cx="615600" cy="360"/>
        </a:xfrm>
        <a:prstGeom prst="straightConnector1">
          <a:avLst/>
        </a:prstGeom>
        <a:noFill/>
        <a:ln>
          <a:tailEnd len="med" type="triangle" w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twoCellAnchor>
  <xdr:twoCellAnchor editAs="oneCell">
    <xdr:from>
      <xdr:col>8</xdr:col>
      <xdr:colOff>36360</xdr:colOff>
      <xdr:row>39</xdr:row>
      <xdr:rowOff>85680</xdr:rowOff>
    </xdr:from>
    <xdr:to>
      <xdr:col>9</xdr:col>
      <xdr:colOff>112320</xdr:colOff>
      <xdr:row>39</xdr:row>
      <xdr:rowOff>94680</xdr:rowOff>
    </xdr:to>
    <xdr:sp>
      <xdr:nvSpPr>
        <xdr:cNvPr id="9" name="CustomShape 1"/>
        <xdr:cNvSpPr/>
      </xdr:nvSpPr>
      <xdr:spPr>
        <a:xfrm flipV="1">
          <a:off x="4629600" y="7667280"/>
          <a:ext cx="691920" cy="9000"/>
        </a:xfrm>
        <a:prstGeom prst="straightConnector1">
          <a:avLst/>
        </a:prstGeom>
        <a:noFill/>
        <a:ln>
          <a:tailEnd len="med" type="triangle" w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twoCellAnchor>
</xdr:wsDr>
</file>

<file path=xl/worksheets/_rels/sheet1.xml.rels><?xml version="1.0" encoding="UTF-8" standalone="no"?>
<Relationships xmlns="http://schemas.openxmlformats.org/package/2006/relationships">
<Relationship Id="rId1" Target="../drawings/drawing1.xml" Type="http://schemas.openxmlformats.org/officeDocument/2006/relationships/drawing"/>
</Relationships>

</file>

<file path=xl/worksheets/_rels/sheet2.xml.rels><?xml version="1.0" encoding="UTF-8" standalone="no"?>
<Relationships xmlns="http://schemas.openxmlformats.org/package/2006/relationships">
<Relationship Id="rId1" Target="../drawings/drawing2.xml" Type="http://schemas.openxmlformats.org/officeDocument/2006/relationships/drawing"/>
</Relationships>
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:M51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10" hidden="false" style="0" width="8.72959183673469" collapsed="true"/>
    <col min="11" max="11" hidden="false" style="0" width="15.4234693877551" collapsed="true"/>
    <col min="12" max="1025" hidden="false" style="0" width="8.72959183673469" collapsed="true"/>
  </cols>
  <sheetData>
    <row r="2" customFormat="false" ht="15" hidden="false" customHeight="true" outlineLevel="0" collapsed="false">
      <c r="B2" s="1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/>
    </row>
    <row r="3" customFormat="false" ht="15" hidden="false" customHeight="true" outlineLevel="0" collapsed="false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customFormat="false" ht="15" hidden="false" customHeight="false" outlineLevel="0" collapsed="false">
      <c r="B4" s="2"/>
      <c r="C4" s="3"/>
      <c r="D4" s="3"/>
      <c r="E4" s="3"/>
      <c r="F4" s="3"/>
      <c r="G4" s="3"/>
      <c r="H4" s="3"/>
      <c r="I4" s="3"/>
      <c r="J4" s="3"/>
      <c r="K4" s="3"/>
      <c r="L4" s="3"/>
      <c r="M4" s="4"/>
    </row>
    <row r="5" customFormat="false" ht="15.75" hidden="false" customHeight="false" outlineLevel="0" collapsed="false">
      <c r="B5" s="2"/>
      <c r="C5" s="5" t="s">
        <v>1</v>
      </c>
      <c r="D5" s="6"/>
      <c r="E5" s="6"/>
      <c r="F5" s="6"/>
      <c r="G5" s="6"/>
      <c r="H5" s="6"/>
      <c r="I5" s="6"/>
      <c r="J5" s="6"/>
      <c r="K5" s="6"/>
      <c r="L5" s="7"/>
      <c r="M5" s="4"/>
    </row>
    <row r="6" customFormat="false" ht="15" hidden="false" customHeight="false" outlineLevel="0" collapsed="false">
      <c r="B6" s="2"/>
      <c r="C6" s="2"/>
      <c r="D6" s="3"/>
      <c r="E6" s="3"/>
      <c r="F6" s="3"/>
      <c r="G6" s="3"/>
      <c r="H6" s="3"/>
      <c r="I6" s="3"/>
      <c r="J6" s="3"/>
      <c r="K6" s="3"/>
      <c r="L6" s="4"/>
      <c r="M6" s="4"/>
    </row>
    <row r="7" customFormat="false" ht="15" hidden="false" customHeight="false" outlineLevel="0" collapsed="false">
      <c r="B7" s="2"/>
      <c r="C7" s="2" t="s">
        <v>2</v>
      </c>
      <c r="D7" s="3"/>
      <c r="E7" s="3"/>
      <c r="F7" s="3"/>
      <c r="G7" s="3"/>
      <c r="H7" s="3"/>
      <c r="I7" s="3"/>
      <c r="J7" s="8" t="s">
        <v>3</v>
      </c>
      <c r="K7" s="9" t="n">
        <v>10.5</v>
      </c>
      <c r="L7" s="10" t="s">
        <v>4</v>
      </c>
      <c r="M7" s="4"/>
    </row>
    <row r="8" customFormat="false" ht="15" hidden="false" customHeight="false" outlineLevel="0" collapsed="false">
      <c r="B8" s="2"/>
      <c r="C8" s="2"/>
      <c r="D8" s="3"/>
      <c r="E8" s="3"/>
      <c r="F8" s="3"/>
      <c r="G8" s="3"/>
      <c r="H8" s="3"/>
      <c r="I8" s="3"/>
      <c r="J8" s="11"/>
      <c r="K8" s="11"/>
      <c r="L8" s="10"/>
      <c r="M8" s="4"/>
    </row>
    <row r="9" customFormat="false" ht="18" hidden="false" customHeight="false" outlineLevel="0" collapsed="false">
      <c r="B9" s="2"/>
      <c r="C9" s="2" t="s">
        <v>5</v>
      </c>
      <c r="D9" s="3"/>
      <c r="E9" s="3"/>
      <c r="F9" s="3"/>
      <c r="G9" s="3"/>
      <c r="H9" s="3"/>
      <c r="I9" s="3"/>
      <c r="J9" s="8" t="s">
        <v>6</v>
      </c>
      <c r="K9" s="9" t="n">
        <v>4120</v>
      </c>
      <c r="L9" s="10" t="s">
        <v>7</v>
      </c>
      <c r="M9" s="4"/>
    </row>
    <row r="10" customFormat="false" ht="15" hidden="false" customHeight="false" outlineLevel="0" collapsed="false">
      <c r="B10" s="2"/>
      <c r="C10" s="2"/>
      <c r="D10" s="3"/>
      <c r="E10" s="3"/>
      <c r="F10" s="3"/>
      <c r="G10" s="3"/>
      <c r="H10" s="3"/>
      <c r="I10" s="3"/>
      <c r="J10" s="11"/>
      <c r="K10" s="11"/>
      <c r="L10" s="10"/>
      <c r="M10" s="4"/>
    </row>
    <row r="11" customFormat="false" ht="18" hidden="false" customHeight="false" outlineLevel="0" collapsed="false">
      <c r="B11" s="2"/>
      <c r="C11" s="2" t="s">
        <v>8</v>
      </c>
      <c r="D11" s="3"/>
      <c r="E11" s="3"/>
      <c r="F11" s="3"/>
      <c r="G11" s="3"/>
      <c r="H11" s="3"/>
      <c r="I11" s="3"/>
      <c r="J11" s="8" t="s">
        <v>9</v>
      </c>
      <c r="K11" s="9" t="n">
        <v>600</v>
      </c>
      <c r="L11" s="10" t="s">
        <v>10</v>
      </c>
      <c r="M11" s="4"/>
    </row>
    <row r="12" customFormat="false" ht="15" hidden="false" customHeight="false" outlineLevel="0" collapsed="false">
      <c r="B12" s="2"/>
      <c r="C12" s="2"/>
      <c r="D12" s="3"/>
      <c r="E12" s="3"/>
      <c r="F12" s="3"/>
      <c r="G12" s="3"/>
      <c r="H12" s="3"/>
      <c r="I12" s="3"/>
      <c r="J12" s="11"/>
      <c r="K12" s="11"/>
      <c r="L12" s="10"/>
      <c r="M12" s="4"/>
    </row>
    <row r="13" customFormat="false" ht="18" hidden="false" customHeight="false" outlineLevel="0" collapsed="false">
      <c r="B13" s="2"/>
      <c r="C13" s="2" t="s">
        <v>11</v>
      </c>
      <c r="D13" s="3"/>
      <c r="E13" s="3"/>
      <c r="F13" s="3"/>
      <c r="G13" s="3"/>
      <c r="H13" s="3"/>
      <c r="I13" s="3"/>
      <c r="J13" s="8" t="s">
        <v>12</v>
      </c>
      <c r="K13" s="9" t="n">
        <v>7</v>
      </c>
      <c r="L13" s="10" t="s">
        <v>4</v>
      </c>
      <c r="M13" s="4"/>
    </row>
    <row r="14" customFormat="false" ht="15" hidden="false" customHeight="false" outlineLevel="0" collapsed="false">
      <c r="B14" s="2"/>
      <c r="C14" s="2"/>
      <c r="D14" s="3"/>
      <c r="E14" s="3"/>
      <c r="F14" s="3"/>
      <c r="G14" s="3"/>
      <c r="H14" s="3"/>
      <c r="I14" s="3"/>
      <c r="J14" s="11"/>
      <c r="K14" s="11"/>
      <c r="L14" s="10"/>
      <c r="M14" s="4"/>
    </row>
    <row r="15" customFormat="false" ht="18" hidden="false" customHeight="false" outlineLevel="0" collapsed="false">
      <c r="B15" s="2"/>
      <c r="C15" s="2" t="s">
        <v>13</v>
      </c>
      <c r="D15" s="3"/>
      <c r="E15" s="3"/>
      <c r="F15" s="3"/>
      <c r="G15" s="3"/>
      <c r="H15" s="3"/>
      <c r="I15" s="3"/>
      <c r="J15" s="8" t="s">
        <v>14</v>
      </c>
      <c r="K15" s="9" t="n">
        <v>50000</v>
      </c>
      <c r="L15" s="10" t="s">
        <v>10</v>
      </c>
      <c r="M15" s="4"/>
    </row>
    <row r="16" customFormat="false" ht="15" hidden="false" customHeight="false" outlineLevel="0" collapsed="false">
      <c r="B16" s="2"/>
      <c r="C16" s="2"/>
      <c r="D16" s="3"/>
      <c r="E16" s="3"/>
      <c r="F16" s="3"/>
      <c r="G16" s="3"/>
      <c r="H16" s="3"/>
      <c r="I16" s="3"/>
      <c r="J16" s="11"/>
      <c r="K16" s="11"/>
      <c r="L16" s="10"/>
      <c r="M16" s="4"/>
    </row>
    <row r="17" customFormat="false" ht="18" hidden="false" customHeight="false" outlineLevel="0" collapsed="false">
      <c r="B17" s="2"/>
      <c r="C17" s="2" t="s">
        <v>15</v>
      </c>
      <c r="D17" s="3"/>
      <c r="E17" s="3"/>
      <c r="F17" s="3"/>
      <c r="G17" s="3"/>
      <c r="H17" s="3"/>
      <c r="I17" s="3"/>
      <c r="J17" s="8" t="s">
        <v>16</v>
      </c>
      <c r="K17" s="9" t="n">
        <v>10.4</v>
      </c>
      <c r="L17" s="10" t="s">
        <v>4</v>
      </c>
      <c r="M17" s="4"/>
    </row>
    <row r="18" customFormat="false" ht="15" hidden="false" customHeight="false" outlineLevel="0" collapsed="false">
      <c r="B18" s="2"/>
      <c r="C18" s="12"/>
      <c r="D18" s="13"/>
      <c r="E18" s="13"/>
      <c r="F18" s="13"/>
      <c r="G18" s="13"/>
      <c r="H18" s="13"/>
      <c r="I18" s="13"/>
      <c r="J18" s="14"/>
      <c r="K18" s="14"/>
      <c r="L18" s="15"/>
      <c r="M18" s="4"/>
    </row>
    <row r="19" customFormat="false" ht="15" hidden="false" customHeight="false" outlineLevel="0" collapsed="false">
      <c r="B19" s="2"/>
      <c r="C19" s="3"/>
      <c r="D19" s="3"/>
      <c r="E19" s="3"/>
      <c r="F19" s="3"/>
      <c r="G19" s="3"/>
      <c r="H19" s="3"/>
      <c r="I19" s="3"/>
      <c r="J19" s="11"/>
      <c r="K19" s="11"/>
      <c r="L19" s="11"/>
      <c r="M19" s="4"/>
    </row>
    <row r="20" customFormat="false" ht="15.75" hidden="false" customHeight="false" outlineLevel="0" collapsed="false">
      <c r="B20" s="2"/>
      <c r="C20" s="5" t="s">
        <v>17</v>
      </c>
      <c r="D20" s="6"/>
      <c r="E20" s="6"/>
      <c r="F20" s="6"/>
      <c r="G20" s="6"/>
      <c r="H20" s="6"/>
      <c r="I20" s="6"/>
      <c r="J20" s="16"/>
      <c r="K20" s="16"/>
      <c r="L20" s="17"/>
      <c r="M20" s="4"/>
    </row>
    <row r="21" customFormat="false" ht="15" hidden="false" customHeight="false" outlineLevel="0" collapsed="false">
      <c r="B21" s="2"/>
      <c r="C21" s="2"/>
      <c r="D21" s="3"/>
      <c r="E21" s="3"/>
      <c r="F21" s="3"/>
      <c r="G21" s="3"/>
      <c r="H21" s="3"/>
      <c r="I21" s="3"/>
      <c r="J21" s="11"/>
      <c r="K21" s="11"/>
      <c r="L21" s="10"/>
      <c r="M21" s="4"/>
    </row>
    <row r="22" customFormat="false" ht="18" hidden="false" customHeight="false" outlineLevel="0" collapsed="false">
      <c r="B22" s="2"/>
      <c r="C22" s="2" t="s">
        <v>18</v>
      </c>
      <c r="D22" s="3"/>
      <c r="E22" s="3"/>
      <c r="F22" s="3"/>
      <c r="G22" s="3"/>
      <c r="H22" s="3"/>
      <c r="I22" s="3"/>
      <c r="J22" s="8" t="s">
        <v>19</v>
      </c>
      <c r="K22" s="18" t="n">
        <f aca="false">MAX(MGES)</f>
        <v>60383.8285714286</v>
      </c>
      <c r="L22" s="10" t="s">
        <v>20</v>
      </c>
      <c r="M22" s="4"/>
    </row>
    <row r="23" customFormat="false" ht="15" hidden="false" customHeight="false" outlineLevel="0" collapsed="false">
      <c r="B23" s="2"/>
      <c r="C23" s="2"/>
      <c r="D23" s="3"/>
      <c r="E23" s="3"/>
      <c r="F23" s="3"/>
      <c r="G23" s="3"/>
      <c r="H23" s="3"/>
      <c r="I23" s="3"/>
      <c r="J23" s="11"/>
      <c r="K23" s="11"/>
      <c r="L23" s="10"/>
      <c r="M23" s="4"/>
    </row>
    <row r="24" customFormat="false" ht="18" hidden="false" customHeight="false" outlineLevel="0" collapsed="false">
      <c r="B24" s="2"/>
      <c r="C24" s="2" t="s">
        <v>21</v>
      </c>
      <c r="D24" s="3"/>
      <c r="E24" s="3"/>
      <c r="F24" s="3"/>
      <c r="G24" s="3"/>
      <c r="H24" s="3"/>
      <c r="I24" s="3"/>
      <c r="J24" s="8" t="s">
        <v>22</v>
      </c>
      <c r="K24" s="18" t="n">
        <f aca="false">Mmax/Trägheitsmoment*Höhe*0.5</f>
        <v>24.2425150345567</v>
      </c>
      <c r="L24" s="10" t="s">
        <v>23</v>
      </c>
      <c r="M24" s="4"/>
    </row>
    <row r="25" customFormat="false" ht="15" hidden="false" customHeight="false" outlineLevel="0" collapsed="false">
      <c r="B25" s="2"/>
      <c r="C25" s="2"/>
      <c r="D25" s="3"/>
      <c r="E25" s="3"/>
      <c r="F25" s="3"/>
      <c r="G25" s="3"/>
      <c r="H25" s="3"/>
      <c r="I25" s="3"/>
      <c r="J25" s="11"/>
      <c r="K25" s="11"/>
      <c r="L25" s="10"/>
      <c r="M25" s="4"/>
    </row>
    <row r="26" customFormat="false" ht="18" hidden="false" customHeight="false" outlineLevel="0" collapsed="false">
      <c r="B26" s="2"/>
      <c r="C26" s="2" t="s">
        <v>24</v>
      </c>
      <c r="D26" s="3"/>
      <c r="E26" s="3"/>
      <c r="F26" s="3"/>
      <c r="G26" s="3"/>
      <c r="H26" s="3"/>
      <c r="I26" s="3"/>
      <c r="J26" s="8" t="s">
        <v>25</v>
      </c>
      <c r="K26" s="18" t="n">
        <f aca="false">VLOOKUP(Mmax,Lkup,2,0)</f>
        <v>5.4</v>
      </c>
      <c r="L26" s="10" t="s">
        <v>4</v>
      </c>
      <c r="M26" s="4"/>
    </row>
    <row r="27" customFormat="false" ht="15" hidden="false" customHeight="false" outlineLevel="0" collapsed="false">
      <c r="B27" s="2"/>
      <c r="C27" s="12"/>
      <c r="D27" s="13"/>
      <c r="E27" s="13"/>
      <c r="F27" s="13"/>
      <c r="G27" s="13"/>
      <c r="H27" s="13"/>
      <c r="I27" s="13"/>
      <c r="J27" s="13"/>
      <c r="K27" s="13"/>
      <c r="L27" s="19"/>
      <c r="M27" s="4"/>
    </row>
    <row r="28" customFormat="false" ht="15" hidden="false" customHeight="false" outlineLevel="0" collapsed="false">
      <c r="B28" s="2"/>
      <c r="C28" s="3"/>
      <c r="D28" s="3"/>
      <c r="E28" s="3"/>
      <c r="F28" s="3"/>
      <c r="G28" s="3"/>
      <c r="H28" s="3"/>
      <c r="I28" s="3"/>
      <c r="J28" s="3"/>
      <c r="K28" s="3"/>
      <c r="L28" s="3"/>
      <c r="M28" s="4"/>
    </row>
    <row r="29" customFormat="false" ht="15.75" hidden="false" customHeight="false" outlineLevel="0" collapsed="false">
      <c r="B29" s="2"/>
      <c r="C29" s="5" t="s">
        <v>26</v>
      </c>
      <c r="D29" s="6"/>
      <c r="E29" s="6"/>
      <c r="F29" s="6"/>
      <c r="G29" s="6"/>
      <c r="H29" s="6"/>
      <c r="I29" s="6"/>
      <c r="J29" s="6"/>
      <c r="K29" s="6"/>
      <c r="L29" s="7"/>
      <c r="M29" s="4"/>
    </row>
    <row r="30" customFormat="false" ht="15" hidden="false" customHeight="false" outlineLevel="0" collapsed="false">
      <c r="B30" s="2"/>
      <c r="C30" s="2"/>
      <c r="D30" s="3"/>
      <c r="E30" s="3"/>
      <c r="F30" s="3"/>
      <c r="G30" s="3"/>
      <c r="H30" s="3"/>
      <c r="I30" s="3"/>
      <c r="J30" s="3"/>
      <c r="K30" s="3"/>
      <c r="L30" s="4"/>
      <c r="M30" s="4"/>
    </row>
    <row r="31" customFormat="false" ht="15" hidden="false" customHeight="false" outlineLevel="0" collapsed="false">
      <c r="B31" s="2"/>
      <c r="C31" s="2"/>
      <c r="D31" s="3"/>
      <c r="E31" s="3"/>
      <c r="F31" s="3"/>
      <c r="G31" s="3"/>
      <c r="H31" s="3"/>
      <c r="I31" s="3"/>
      <c r="J31" s="3"/>
      <c r="K31" s="3"/>
      <c r="L31" s="4"/>
      <c r="M31" s="4"/>
    </row>
    <row r="32" customFormat="false" ht="15" hidden="false" customHeight="false" outlineLevel="0" collapsed="false">
      <c r="B32" s="2"/>
      <c r="C32" s="2"/>
      <c r="D32" s="3"/>
      <c r="E32" s="3"/>
      <c r="F32" s="3"/>
      <c r="G32" s="3"/>
      <c r="H32" s="3"/>
      <c r="I32" s="3"/>
      <c r="J32" s="3"/>
      <c r="K32" s="3"/>
      <c r="L32" s="4"/>
      <c r="M32" s="4"/>
    </row>
    <row r="33" customFormat="false" ht="15" hidden="false" customHeight="false" outlineLevel="0" collapsed="false">
      <c r="B33" s="2"/>
      <c r="C33" s="2"/>
      <c r="D33" s="3"/>
      <c r="E33" s="3"/>
      <c r="F33" s="3"/>
      <c r="G33" s="3"/>
      <c r="H33" s="3"/>
      <c r="I33" s="3"/>
      <c r="J33" s="3"/>
      <c r="K33" s="3"/>
      <c r="L33" s="4"/>
      <c r="M33" s="4"/>
    </row>
    <row r="34" customFormat="false" ht="15" hidden="false" customHeight="false" outlineLevel="0" collapsed="false">
      <c r="B34" s="2"/>
      <c r="C34" s="2"/>
      <c r="D34" s="3"/>
      <c r="E34" s="3"/>
      <c r="F34" s="3"/>
      <c r="G34" s="3"/>
      <c r="H34" s="3"/>
      <c r="I34" s="3"/>
      <c r="J34" s="3"/>
      <c r="K34" s="3"/>
      <c r="L34" s="4"/>
      <c r="M34" s="4"/>
    </row>
    <row r="35" customFormat="false" ht="15" hidden="false" customHeight="false" outlineLevel="0" collapsed="false">
      <c r="B35" s="2"/>
      <c r="C35" s="2"/>
      <c r="D35" s="3"/>
      <c r="E35" s="3"/>
      <c r="F35" s="3"/>
      <c r="G35" s="3"/>
      <c r="H35" s="3"/>
      <c r="I35" s="3"/>
      <c r="J35" s="3"/>
      <c r="K35" s="3"/>
      <c r="L35" s="4"/>
      <c r="M35" s="4"/>
    </row>
    <row r="36" customFormat="false" ht="15" hidden="false" customHeight="false" outlineLevel="0" collapsed="false">
      <c r="B36" s="2"/>
      <c r="C36" s="2"/>
      <c r="D36" s="3"/>
      <c r="E36" s="3"/>
      <c r="F36" s="3"/>
      <c r="G36" s="3"/>
      <c r="H36" s="3"/>
      <c r="I36" s="3"/>
      <c r="J36" s="3"/>
      <c r="K36" s="3"/>
      <c r="L36" s="4"/>
      <c r="M36" s="4"/>
    </row>
    <row r="37" customFormat="false" ht="15" hidden="false" customHeight="false" outlineLevel="0" collapsed="false">
      <c r="B37" s="2"/>
      <c r="C37" s="2"/>
      <c r="D37" s="3"/>
      <c r="E37" s="3"/>
      <c r="F37" s="3"/>
      <c r="G37" s="3"/>
      <c r="H37" s="3"/>
      <c r="I37" s="3"/>
      <c r="J37" s="3"/>
      <c r="K37" s="3"/>
      <c r="L37" s="4"/>
      <c r="M37" s="4"/>
    </row>
    <row r="38" customFormat="false" ht="15" hidden="false" customHeight="false" outlineLevel="0" collapsed="false">
      <c r="B38" s="2"/>
      <c r="C38" s="2"/>
      <c r="D38" s="3"/>
      <c r="E38" s="3"/>
      <c r="F38" s="3"/>
      <c r="G38" s="3"/>
      <c r="H38" s="3"/>
      <c r="I38" s="3"/>
      <c r="J38" s="3"/>
      <c r="K38" s="3"/>
      <c r="L38" s="4"/>
      <c r="M38" s="4"/>
    </row>
    <row r="39" customFormat="false" ht="15" hidden="false" customHeight="false" outlineLevel="0" collapsed="false">
      <c r="B39" s="2"/>
      <c r="C39" s="2"/>
      <c r="D39" s="3"/>
      <c r="E39" s="3"/>
      <c r="F39" s="3"/>
      <c r="G39" s="3"/>
      <c r="H39" s="3"/>
      <c r="I39" s="3"/>
      <c r="J39" s="3"/>
      <c r="K39" s="3"/>
      <c r="L39" s="4"/>
      <c r="M39" s="4"/>
    </row>
    <row r="40" customFormat="false" ht="15" hidden="false" customHeight="false" outlineLevel="0" collapsed="false">
      <c r="B40" s="2"/>
      <c r="C40" s="2"/>
      <c r="D40" s="3"/>
      <c r="E40" s="3"/>
      <c r="F40" s="3"/>
      <c r="G40" s="3"/>
      <c r="H40" s="3"/>
      <c r="I40" s="3"/>
      <c r="J40" s="3"/>
      <c r="K40" s="3"/>
      <c r="L40" s="4"/>
      <c r="M40" s="4"/>
    </row>
    <row r="41" customFormat="false" ht="15" hidden="false" customHeight="false" outlineLevel="0" collapsed="false">
      <c r="B41" s="2"/>
      <c r="C41" s="2"/>
      <c r="D41" s="3"/>
      <c r="E41" s="3"/>
      <c r="F41" s="3"/>
      <c r="G41" s="3"/>
      <c r="H41" s="3"/>
      <c r="I41" s="3"/>
      <c r="J41" s="3"/>
      <c r="K41" s="3"/>
      <c r="L41" s="4"/>
      <c r="M41" s="4"/>
    </row>
    <row r="42" customFormat="false" ht="15" hidden="false" customHeight="false" outlineLevel="0" collapsed="false">
      <c r="B42" s="2"/>
      <c r="C42" s="2"/>
      <c r="D42" s="3"/>
      <c r="E42" s="3"/>
      <c r="F42" s="3"/>
      <c r="G42" s="3"/>
      <c r="H42" s="3"/>
      <c r="I42" s="3"/>
      <c r="J42" s="3"/>
      <c r="K42" s="3"/>
      <c r="L42" s="4"/>
      <c r="M42" s="4"/>
    </row>
    <row r="43" customFormat="false" ht="15" hidden="false" customHeight="false" outlineLevel="0" collapsed="false">
      <c r="B43" s="2"/>
      <c r="C43" s="2"/>
      <c r="D43" s="3"/>
      <c r="E43" s="3"/>
      <c r="F43" s="3"/>
      <c r="G43" s="3"/>
      <c r="H43" s="3"/>
      <c r="I43" s="3"/>
      <c r="J43" s="3"/>
      <c r="K43" s="3"/>
      <c r="L43" s="4"/>
      <c r="M43" s="4"/>
    </row>
    <row r="44" customFormat="false" ht="15" hidden="false" customHeight="false" outlineLevel="0" collapsed="false">
      <c r="B44" s="2"/>
      <c r="C44" s="2"/>
      <c r="D44" s="3"/>
      <c r="E44" s="3"/>
      <c r="F44" s="3"/>
      <c r="G44" s="3"/>
      <c r="H44" s="3"/>
      <c r="I44" s="3"/>
      <c r="J44" s="3"/>
      <c r="K44" s="3"/>
      <c r="L44" s="4"/>
      <c r="M44" s="4"/>
    </row>
    <row r="45" customFormat="false" ht="15" hidden="false" customHeight="false" outlineLevel="0" collapsed="false">
      <c r="B45" s="2"/>
      <c r="C45" s="2"/>
      <c r="D45" s="3"/>
      <c r="E45" s="3"/>
      <c r="F45" s="3"/>
      <c r="G45" s="3"/>
      <c r="H45" s="3"/>
      <c r="I45" s="3"/>
      <c r="J45" s="3"/>
      <c r="K45" s="3"/>
      <c r="L45" s="4"/>
      <c r="M45" s="4"/>
    </row>
    <row r="46" customFormat="false" ht="15" hidden="false" customHeight="false" outlineLevel="0" collapsed="false">
      <c r="B46" s="2"/>
      <c r="C46" s="2"/>
      <c r="D46" s="3"/>
      <c r="E46" s="3"/>
      <c r="F46" s="3"/>
      <c r="G46" s="3"/>
      <c r="H46" s="3"/>
      <c r="I46" s="3"/>
      <c r="J46" s="3"/>
      <c r="K46" s="3"/>
      <c r="L46" s="4"/>
      <c r="M46" s="4"/>
    </row>
    <row r="47" customFormat="false" ht="15" hidden="false" customHeight="false" outlineLevel="0" collapsed="false">
      <c r="B47" s="2"/>
      <c r="C47" s="2"/>
      <c r="D47" s="3"/>
      <c r="E47" s="3"/>
      <c r="F47" s="3"/>
      <c r="G47" s="3"/>
      <c r="H47" s="3"/>
      <c r="I47" s="3"/>
      <c r="J47" s="3"/>
      <c r="K47" s="3"/>
      <c r="L47" s="4"/>
      <c r="M47" s="4"/>
    </row>
    <row r="48" customFormat="false" ht="15" hidden="false" customHeight="false" outlineLevel="0" collapsed="false">
      <c r="B48" s="2"/>
      <c r="C48" s="2"/>
      <c r="D48" s="3"/>
      <c r="E48" s="3"/>
      <c r="F48" s="3"/>
      <c r="G48" s="3"/>
      <c r="H48" s="3"/>
      <c r="I48" s="3"/>
      <c r="J48" s="3"/>
      <c r="K48" s="3"/>
      <c r="L48" s="4"/>
      <c r="M48" s="4"/>
    </row>
    <row r="49" customFormat="false" ht="15" hidden="false" customHeight="false" outlineLevel="0" collapsed="false">
      <c r="B49" s="2"/>
      <c r="C49" s="12"/>
      <c r="D49" s="13"/>
      <c r="E49" s="13"/>
      <c r="F49" s="13"/>
      <c r="G49" s="13"/>
      <c r="H49" s="13"/>
      <c r="I49" s="13"/>
      <c r="J49" s="13"/>
      <c r="K49" s="13"/>
      <c r="L49" s="19"/>
      <c r="M49" s="4"/>
    </row>
    <row r="50" customFormat="false" ht="15" hidden="false" customHeight="false" outlineLevel="0" collapsed="false">
      <c r="B50" s="2"/>
      <c r="C50" s="3"/>
      <c r="D50" s="3"/>
      <c r="E50" s="3"/>
      <c r="F50" s="3"/>
      <c r="G50" s="3"/>
      <c r="H50" s="3"/>
      <c r="I50" s="3"/>
      <c r="J50" s="3"/>
      <c r="K50" s="3"/>
      <c r="L50" s="3"/>
      <c r="M50" s="4"/>
    </row>
    <row r="51" customFormat="false" ht="15" hidden="false" customHeight="false" outlineLevel="0" collapsed="false">
      <c r="B51" s="12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9"/>
    </row>
  </sheetData>
  <sheetProtection sheet="false"/>
  <mergeCells count="1">
    <mergeCell ref="B2:M3"/>
  </mergeCells>
  <dataValidations count="6">
    <dataValidation allowBlank="true" operator="between" prompt="Bitte wählen sie eine Trägerlänge aus dem ensprechenden Dropdown-Menü" showDropDown="false" showErrorMessage="true" showInputMessage="true" sqref="K7" type="list">
      <formula1>0</formula1>
      <formula2>0</formula2>
    </dataValidation>
    <dataValidation allowBlank="true" error="Bitte geben sie eine korrekte Zahl zwischen 0,1 und 10^18 an." errorTitle="Fehler" operator="between" prompt="Bitte tragen Sie die Summe aus Eigengewicht und Auflast des Trägers ein." showDropDown="false" showErrorMessage="true" showInputMessage="true" sqref="K9" type="decimal">
      <formula1>0.1</formula1>
      <formula2>1E+016</formula2>
    </dataValidation>
    <dataValidation allowBlank="true" error="Bitte geben sie eine Zahl zwischen 0 und 10^18 an." errorTitle="Fehler" operator="between" prompt="Bitte geben Sie die Einzellast Pz1 an der Stelle X1 in [N] an." showDropDown="false" showErrorMessage="true" showInputMessage="true" sqref="K11" type="decimal">
      <formula1>0</formula1>
      <formula2>1E+016</formula2>
    </dataValidation>
    <dataValidation allowBlank="true" error="Bitte geben Sie eine Länge am Träger in Metern an!" errorTitle="Fehler" operator="between" prompt="Geben sie die Position der Einzellast Pz1 in Metern an." showDropDown="false" showErrorMessage="true" showInputMessage="true" sqref="K13" type="decimal">
      <formula1>0</formula1>
      <formula2>K7</formula2>
    </dataValidation>
    <dataValidation allowBlank="true" error="Bitte geben sie eine Zahl zwischen 0 und 10^18 an." errorTitle="Fehler" operator="between" prompt="Bitte geben Sie die Einzellast Pz2 an der Stelle X2 in [N] an." showDropDown="false" showErrorMessage="true" showInputMessage="true" sqref="K15" type="decimal">
      <formula1>0</formula1>
      <formula2>1E+016</formula2>
    </dataValidation>
    <dataValidation allowBlank="true" error="Bitte geben Sie eine Länge am Träger in Metern an!" errorTitle="Fehler" operator="between" prompt="Geben sie die Position der Einzellast Pz2 in Metern an." showDropDown="false" showErrorMessage="true" showInputMessage="true" sqref="K17" type="decimal">
      <formula1>0</formula1>
      <formula2>K7</formula2>
    </dataValidation>
  </dataValidation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:M42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7" hidden="false" style="0" width="8.72959183673469" collapsed="true"/>
    <col min="8" max="8" hidden="false" style="0" width="3.99489795918367" collapsed="true"/>
    <col min="9" max="10" hidden="false" style="0" width="8.72959183673469" collapsed="true"/>
    <col min="11" max="11" hidden="false" style="0" width="11.9948979591837" collapsed="true"/>
    <col min="12" max="1025" hidden="false" style="0" width="8.72959183673469" collapsed="true"/>
  </cols>
  <sheetData>
    <row r="2" customFormat="false" ht="15" hidden="false" customHeight="true" outlineLevel="0" collapsed="false">
      <c r="B2" s="1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/>
    </row>
    <row r="3" customFormat="false" ht="15" hidden="false" customHeight="true" outlineLevel="0" collapsed="false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customFormat="false" ht="15" hidden="false" customHeight="false" outlineLevel="0" collapsed="false">
      <c r="B4" s="2"/>
      <c r="C4" s="3"/>
      <c r="D4" s="3"/>
      <c r="E4" s="3"/>
      <c r="F4" s="3"/>
      <c r="G4" s="3"/>
      <c r="H4" s="3"/>
      <c r="I4" s="3"/>
      <c r="J4" s="3"/>
      <c r="K4" s="3"/>
      <c r="L4" s="3"/>
      <c r="M4" s="4"/>
    </row>
    <row r="5" customFormat="false" ht="15.75" hidden="false" customHeight="false" outlineLevel="0" collapsed="false">
      <c r="B5" s="2"/>
      <c r="C5" s="5" t="s">
        <v>1</v>
      </c>
      <c r="D5" s="6"/>
      <c r="E5" s="6"/>
      <c r="F5" s="6"/>
      <c r="G5" s="6"/>
      <c r="H5" s="6"/>
      <c r="I5" s="6"/>
      <c r="J5" s="6"/>
      <c r="K5" s="6"/>
      <c r="L5" s="7"/>
      <c r="M5" s="4"/>
    </row>
    <row r="6" customFormat="false" ht="15" hidden="false" customHeight="false" outlineLevel="0" collapsed="false">
      <c r="B6" s="2"/>
      <c r="C6" s="2"/>
      <c r="D6" s="3"/>
      <c r="E6" s="3"/>
      <c r="F6" s="3"/>
      <c r="G6" s="3"/>
      <c r="H6" s="3"/>
      <c r="I6" s="3"/>
      <c r="J6" s="3"/>
      <c r="K6" s="3"/>
      <c r="L6" s="4"/>
      <c r="M6" s="4"/>
    </row>
    <row r="7" customFormat="false" ht="15" hidden="false" customHeight="false" outlineLevel="0" collapsed="false">
      <c r="B7" s="2"/>
      <c r="C7" s="2"/>
      <c r="D7" s="3"/>
      <c r="E7" s="3"/>
      <c r="F7" s="3"/>
      <c r="G7" s="3"/>
      <c r="H7" s="3"/>
      <c r="I7" s="3"/>
      <c r="J7" s="3"/>
      <c r="K7" s="3"/>
      <c r="L7" s="4"/>
      <c r="M7" s="4"/>
    </row>
    <row r="8" customFormat="false" ht="15" hidden="false" customHeight="false" outlineLevel="0" collapsed="false">
      <c r="B8" s="2"/>
      <c r="C8" s="2" t="s">
        <v>27</v>
      </c>
      <c r="D8" s="3"/>
      <c r="E8" s="3"/>
      <c r="F8" s="3"/>
      <c r="G8" s="3"/>
      <c r="H8" s="3"/>
      <c r="I8" s="3"/>
      <c r="J8" s="8" t="s">
        <v>28</v>
      </c>
      <c r="K8" s="20" t="n">
        <v>35</v>
      </c>
      <c r="L8" s="10" t="s">
        <v>29</v>
      </c>
      <c r="M8" s="4"/>
    </row>
    <row r="9" customFormat="false" ht="15" hidden="false" customHeight="false" outlineLevel="0" collapsed="false">
      <c r="B9" s="2"/>
      <c r="C9" s="2"/>
      <c r="D9" s="3"/>
      <c r="E9" s="3"/>
      <c r="F9" s="3"/>
      <c r="G9" s="3"/>
      <c r="H9" s="3"/>
      <c r="I9" s="3"/>
      <c r="J9" s="11"/>
      <c r="K9" s="11"/>
      <c r="L9" s="10"/>
      <c r="M9" s="4"/>
    </row>
    <row r="10" customFormat="false" ht="15" hidden="false" customHeight="false" outlineLevel="0" collapsed="false">
      <c r="B10" s="2"/>
      <c r="C10" s="2" t="s">
        <v>30</v>
      </c>
      <c r="D10" s="3"/>
      <c r="E10" s="3"/>
      <c r="F10" s="3"/>
      <c r="G10" s="3"/>
      <c r="H10" s="3"/>
      <c r="I10" s="3"/>
      <c r="J10" s="8" t="s">
        <v>31</v>
      </c>
      <c r="K10" s="20" t="n">
        <v>40</v>
      </c>
      <c r="L10" s="10" t="s">
        <v>29</v>
      </c>
      <c r="M10" s="4"/>
    </row>
    <row r="11" customFormat="false" ht="15" hidden="false" customHeight="false" outlineLevel="0" collapsed="false">
      <c r="B11" s="2"/>
      <c r="C11" s="2"/>
      <c r="D11" s="3"/>
      <c r="E11" s="3"/>
      <c r="F11" s="3"/>
      <c r="G11" s="3"/>
      <c r="H11" s="3"/>
      <c r="I11" s="3"/>
      <c r="J11" s="11"/>
      <c r="K11" s="11"/>
      <c r="L11" s="10"/>
      <c r="M11" s="4"/>
    </row>
    <row r="12" customFormat="false" ht="15" hidden="false" customHeight="false" outlineLevel="0" collapsed="false">
      <c r="B12" s="2"/>
      <c r="C12" s="2" t="s">
        <v>32</v>
      </c>
      <c r="D12" s="3"/>
      <c r="E12" s="3"/>
      <c r="F12" s="3"/>
      <c r="G12" s="3"/>
      <c r="H12" s="3"/>
      <c r="I12" s="3"/>
      <c r="J12" s="8" t="s">
        <v>33</v>
      </c>
      <c r="K12" s="20" t="n">
        <v>1.5</v>
      </c>
      <c r="L12" s="10" t="s">
        <v>29</v>
      </c>
      <c r="M12" s="4"/>
    </row>
    <row r="13" customFormat="false" ht="15" hidden="false" customHeight="false" outlineLevel="0" collapsed="false">
      <c r="B13" s="2"/>
      <c r="C13" s="2"/>
      <c r="D13" s="3"/>
      <c r="E13" s="3"/>
      <c r="F13" s="3"/>
      <c r="G13" s="3"/>
      <c r="H13" s="3"/>
      <c r="I13" s="3"/>
      <c r="J13" s="11"/>
      <c r="K13" s="11"/>
      <c r="L13" s="10"/>
      <c r="M13" s="4"/>
    </row>
    <row r="14" customFormat="false" ht="15" hidden="false" customHeight="false" outlineLevel="0" collapsed="false">
      <c r="B14" s="2"/>
      <c r="C14" s="2" t="s">
        <v>34</v>
      </c>
      <c r="D14" s="3"/>
      <c r="E14" s="3"/>
      <c r="F14" s="3"/>
      <c r="G14" s="3"/>
      <c r="H14" s="3"/>
      <c r="I14" s="3"/>
      <c r="J14" s="8" t="s">
        <v>35</v>
      </c>
      <c r="K14" s="20" t="n">
        <v>1.8</v>
      </c>
      <c r="L14" s="10" t="s">
        <v>29</v>
      </c>
      <c r="M14" s="4"/>
    </row>
    <row r="15" customFormat="false" ht="15" hidden="false" customHeight="false" outlineLevel="0" collapsed="false">
      <c r="B15" s="2"/>
      <c r="C15" s="2"/>
      <c r="D15" s="3"/>
      <c r="E15" s="3"/>
      <c r="F15" s="3"/>
      <c r="G15" s="3"/>
      <c r="H15" s="3"/>
      <c r="I15" s="3"/>
      <c r="J15" s="11"/>
      <c r="K15" s="11"/>
      <c r="L15" s="10"/>
      <c r="M15" s="4"/>
    </row>
    <row r="16" customFormat="false" ht="15" hidden="false" customHeight="false" outlineLevel="0" collapsed="false">
      <c r="B16" s="2"/>
      <c r="C16" s="12" t="s">
        <v>36</v>
      </c>
      <c r="D16" s="13"/>
      <c r="E16" s="13"/>
      <c r="F16" s="13"/>
      <c r="G16" s="13"/>
      <c r="H16" s="13"/>
      <c r="I16" s="13"/>
      <c r="J16" s="21" t="s">
        <v>37</v>
      </c>
      <c r="K16" s="20" t="n">
        <v>7500</v>
      </c>
      <c r="L16" s="15" t="s">
        <v>38</v>
      </c>
      <c r="M16" s="4"/>
    </row>
    <row r="17" customFormat="false" ht="15" hidden="false" customHeight="false" outlineLevel="0" collapsed="false">
      <c r="B17" s="2"/>
      <c r="C17" s="3"/>
      <c r="D17" s="3"/>
      <c r="E17" s="3"/>
      <c r="F17" s="3"/>
      <c r="G17" s="3"/>
      <c r="H17" s="3"/>
      <c r="I17" s="3"/>
      <c r="J17" s="11"/>
      <c r="K17" s="11"/>
      <c r="L17" s="11"/>
      <c r="M17" s="4"/>
    </row>
    <row r="18" customFormat="false" ht="15" hidden="false" customHeight="false" outlineLevel="0" collapsed="false">
      <c r="B18" s="2"/>
      <c r="C18" s="3"/>
      <c r="D18" s="3"/>
      <c r="E18" s="3"/>
      <c r="F18" s="3"/>
      <c r="G18" s="3"/>
      <c r="H18" s="3"/>
      <c r="I18" s="3"/>
      <c r="J18" s="11"/>
      <c r="K18" s="11"/>
      <c r="L18" s="11"/>
      <c r="M18" s="4"/>
    </row>
    <row r="19" customFormat="false" ht="15.75" hidden="false" customHeight="false" outlineLevel="0" collapsed="false">
      <c r="B19" s="2"/>
      <c r="C19" s="5" t="s">
        <v>17</v>
      </c>
      <c r="D19" s="6"/>
      <c r="E19" s="6"/>
      <c r="F19" s="6"/>
      <c r="G19" s="6"/>
      <c r="H19" s="6"/>
      <c r="I19" s="6"/>
      <c r="J19" s="16"/>
      <c r="K19" s="16"/>
      <c r="L19" s="17"/>
      <c r="M19" s="4"/>
    </row>
    <row r="20" customFormat="false" ht="15" hidden="false" customHeight="false" outlineLevel="0" collapsed="false">
      <c r="B20" s="2"/>
      <c r="C20" s="2"/>
      <c r="D20" s="3"/>
      <c r="E20" s="3"/>
      <c r="F20" s="3"/>
      <c r="G20" s="3"/>
      <c r="H20" s="3"/>
      <c r="I20" s="3"/>
      <c r="J20" s="11"/>
      <c r="K20" s="11"/>
      <c r="L20" s="10"/>
      <c r="M20" s="4"/>
    </row>
    <row r="21" customFormat="false" ht="15" hidden="false" customHeight="false" outlineLevel="0" collapsed="false">
      <c r="B21" s="2"/>
      <c r="C21" s="2" t="s">
        <v>39</v>
      </c>
      <c r="D21" s="3"/>
      <c r="E21" s="3"/>
      <c r="F21" s="3"/>
      <c r="G21" s="3"/>
      <c r="H21" s="3"/>
      <c r="I21" s="3"/>
      <c r="J21" s="8" t="s">
        <v>40</v>
      </c>
      <c r="K21" s="22" t="n">
        <f aca="false">K8*K12+K14*K10*2-2*K12*K14</f>
        <v>191.1</v>
      </c>
      <c r="L21" s="10" t="s">
        <v>41</v>
      </c>
      <c r="M21" s="4"/>
    </row>
    <row r="22" customFormat="false" ht="15" hidden="false" customHeight="false" outlineLevel="0" collapsed="false">
      <c r="B22" s="2"/>
      <c r="C22" s="2"/>
      <c r="D22" s="3"/>
      <c r="E22" s="3"/>
      <c r="F22" s="3"/>
      <c r="G22" s="3"/>
      <c r="H22" s="3"/>
      <c r="I22" s="3"/>
      <c r="J22" s="11"/>
      <c r="K22" s="11"/>
      <c r="L22" s="10"/>
      <c r="M22" s="4"/>
    </row>
    <row r="23" customFormat="false" ht="18.75" hidden="false" customHeight="false" outlineLevel="0" collapsed="false">
      <c r="B23" s="2"/>
      <c r="C23" s="2" t="s">
        <v>42</v>
      </c>
      <c r="D23" s="3"/>
      <c r="E23" s="3"/>
      <c r="F23" s="3"/>
      <c r="G23" s="3"/>
      <c r="H23" s="3"/>
      <c r="I23" s="3"/>
      <c r="J23" s="8" t="s">
        <v>43</v>
      </c>
      <c r="K23" s="23" t="n">
        <f aca="false">((Höhe^3)*Breite-(Breite-Stegdicke)*(Höhe-Flanschdicke*2)^3)/12</f>
        <v>43589.413</v>
      </c>
      <c r="L23" s="10" t="s">
        <v>44</v>
      </c>
      <c r="M23" s="4"/>
    </row>
    <row r="24" customFormat="false" ht="15" hidden="false" customHeight="false" outlineLevel="0" collapsed="false">
      <c r="B24" s="2"/>
      <c r="C24" s="2"/>
      <c r="D24" s="3"/>
      <c r="E24" s="3"/>
      <c r="F24" s="3"/>
      <c r="G24" s="3"/>
      <c r="H24" s="3"/>
      <c r="I24" s="3"/>
      <c r="J24" s="11"/>
      <c r="K24" s="11"/>
      <c r="L24" s="10"/>
      <c r="M24" s="4"/>
    </row>
    <row r="25" customFormat="false" ht="18" hidden="false" customHeight="false" outlineLevel="0" collapsed="false">
      <c r="B25" s="2"/>
      <c r="C25" s="12" t="s">
        <v>45</v>
      </c>
      <c r="D25" s="13"/>
      <c r="E25" s="13"/>
      <c r="F25" s="13"/>
      <c r="G25" s="13"/>
      <c r="H25" s="13"/>
      <c r="I25" s="13"/>
      <c r="J25" s="21" t="s">
        <v>46</v>
      </c>
      <c r="K25" s="24" t="n">
        <f aca="false">Querschnittsfläche*10^-3*Wichte</f>
        <v>1433.25</v>
      </c>
      <c r="L25" s="15" t="s">
        <v>7</v>
      </c>
      <c r="M25" s="4"/>
    </row>
    <row r="26" customFormat="false" ht="15" hidden="false" customHeight="false" outlineLevel="0" collapsed="false">
      <c r="B26" s="2"/>
      <c r="C26" s="3"/>
      <c r="D26" s="3"/>
      <c r="E26" s="3"/>
      <c r="F26" s="3"/>
      <c r="G26" s="3"/>
      <c r="H26" s="3"/>
      <c r="I26" s="3"/>
      <c r="J26" s="3"/>
      <c r="K26" s="3"/>
      <c r="L26" s="3"/>
      <c r="M26" s="4"/>
    </row>
    <row r="27" customFormat="false" ht="15" hidden="false" customHeight="false" outlineLevel="0" collapsed="false">
      <c r="B27" s="2"/>
      <c r="C27" s="3"/>
      <c r="D27" s="3"/>
      <c r="E27" s="3"/>
      <c r="F27" s="3"/>
      <c r="G27" s="3"/>
      <c r="H27" s="3"/>
      <c r="I27" s="3"/>
      <c r="J27" s="3"/>
      <c r="K27" s="3"/>
      <c r="L27" s="3"/>
      <c r="M27" s="4"/>
    </row>
    <row r="28" customFormat="false" ht="15.75" hidden="false" customHeight="false" outlineLevel="0" collapsed="false">
      <c r="B28" s="2"/>
      <c r="C28" s="5" t="s">
        <v>47</v>
      </c>
      <c r="D28" s="6"/>
      <c r="E28" s="6"/>
      <c r="F28" s="6"/>
      <c r="G28" s="6"/>
      <c r="H28" s="6"/>
      <c r="I28" s="6"/>
      <c r="J28" s="6"/>
      <c r="K28" s="6"/>
      <c r="L28" s="7"/>
      <c r="M28" s="4"/>
    </row>
    <row r="29" customFormat="false" ht="15" hidden="false" customHeight="false" outlineLevel="0" collapsed="false">
      <c r="B29" s="2"/>
      <c r="C29" s="2"/>
      <c r="D29" s="3"/>
      <c r="E29" s="3"/>
      <c r="F29" s="3"/>
      <c r="G29" s="3"/>
      <c r="H29" s="3"/>
      <c r="I29" s="3"/>
      <c r="J29" s="3"/>
      <c r="K29" s="3"/>
      <c r="L29" s="4"/>
      <c r="M29" s="4"/>
    </row>
    <row r="30" customFormat="false" ht="15" hidden="false" customHeight="false" outlineLevel="0" collapsed="false">
      <c r="B30" s="2"/>
      <c r="C30" s="2"/>
      <c r="D30" s="3"/>
      <c r="E30" s="3"/>
      <c r="F30" s="3"/>
      <c r="G30" s="3"/>
      <c r="H30" s="3"/>
      <c r="I30" s="3"/>
      <c r="J30" s="3"/>
      <c r="K30" s="3"/>
      <c r="L30" s="4"/>
      <c r="M30" s="4"/>
    </row>
    <row r="31" customFormat="false" ht="15.75" hidden="false" customHeight="false" outlineLevel="0" collapsed="false">
      <c r="B31" s="2"/>
      <c r="C31" s="2"/>
      <c r="D31" s="3"/>
      <c r="E31" s="3"/>
      <c r="F31" s="3"/>
      <c r="G31" s="25"/>
      <c r="H31" s="25"/>
      <c r="I31" s="25"/>
      <c r="J31" s="3"/>
      <c r="K31" s="3"/>
      <c r="L31" s="4"/>
      <c r="M31" s="4"/>
    </row>
    <row r="32" customFormat="false" ht="15.75" hidden="false" customHeight="false" outlineLevel="0" collapsed="false">
      <c r="B32" s="2"/>
      <c r="C32" s="2"/>
      <c r="D32" s="3"/>
      <c r="E32" s="3"/>
      <c r="F32" s="26"/>
      <c r="G32" s="27"/>
      <c r="H32" s="3"/>
      <c r="I32" s="28"/>
      <c r="J32" s="3"/>
      <c r="K32" s="3"/>
      <c r="L32" s="4"/>
      <c r="M32" s="4"/>
    </row>
    <row r="33" customFormat="false" ht="15" hidden="false" customHeight="false" outlineLevel="0" collapsed="false">
      <c r="B33" s="2"/>
      <c r="C33" s="2"/>
      <c r="D33" s="3"/>
      <c r="E33" s="3"/>
      <c r="F33" s="3"/>
      <c r="G33" s="29"/>
      <c r="H33" s="30"/>
      <c r="I33" s="3"/>
      <c r="J33" s="3"/>
      <c r="K33" s="3"/>
      <c r="L33" s="4"/>
      <c r="M33" s="4"/>
    </row>
    <row r="34" customFormat="false" ht="15" hidden="false" customHeight="false" outlineLevel="0" collapsed="false">
      <c r="B34" s="2"/>
      <c r="C34" s="2"/>
      <c r="D34" s="3"/>
      <c r="E34" s="3"/>
      <c r="F34" s="3"/>
      <c r="G34" s="26"/>
      <c r="H34" s="30"/>
      <c r="I34" s="3"/>
      <c r="J34" s="3"/>
      <c r="K34" s="3"/>
      <c r="L34" s="4"/>
      <c r="M34" s="4"/>
    </row>
    <row r="35" customFormat="false" ht="15" hidden="false" customHeight="false" outlineLevel="0" collapsed="false">
      <c r="B35" s="2"/>
      <c r="C35" s="2"/>
      <c r="D35" s="3"/>
      <c r="E35" s="31" t="s">
        <v>48</v>
      </c>
      <c r="F35" s="3"/>
      <c r="G35" s="26"/>
      <c r="H35" s="32" t="s">
        <v>49</v>
      </c>
      <c r="I35" s="3"/>
      <c r="J35" s="33" t="s">
        <v>50</v>
      </c>
      <c r="K35" s="3"/>
      <c r="L35" s="4" t="s">
        <v>48</v>
      </c>
      <c r="M35" s="4"/>
    </row>
    <row r="36" customFormat="false" ht="15" hidden="false" customHeight="false" outlineLevel="0" collapsed="false">
      <c r="B36" s="2"/>
      <c r="C36" s="2"/>
      <c r="D36" s="3"/>
      <c r="E36" s="3"/>
      <c r="F36" s="3"/>
      <c r="G36" s="26"/>
      <c r="H36" s="30"/>
      <c r="I36" s="3"/>
      <c r="J36" s="3"/>
      <c r="K36" s="3"/>
      <c r="L36" s="4"/>
      <c r="M36" s="4"/>
    </row>
    <row r="37" customFormat="false" ht="15.75" hidden="false" customHeight="false" outlineLevel="0" collapsed="false">
      <c r="B37" s="2"/>
      <c r="C37" s="2"/>
      <c r="D37" s="3"/>
      <c r="E37" s="3"/>
      <c r="F37" s="3"/>
      <c r="G37" s="34"/>
      <c r="H37" s="30"/>
      <c r="I37" s="35"/>
      <c r="J37" s="3"/>
      <c r="K37" s="3"/>
      <c r="L37" s="4"/>
      <c r="M37" s="4"/>
    </row>
    <row r="38" customFormat="false" ht="15.75" hidden="false" customHeight="false" outlineLevel="0" collapsed="false">
      <c r="B38" s="2"/>
      <c r="C38" s="2"/>
      <c r="D38" s="3"/>
      <c r="E38" s="3"/>
      <c r="F38" s="26"/>
      <c r="G38" s="36" t="s">
        <v>51</v>
      </c>
      <c r="H38" s="25"/>
      <c r="I38" s="28"/>
      <c r="J38" s="3"/>
      <c r="K38" s="3"/>
      <c r="L38" s="4"/>
      <c r="M38" s="4"/>
    </row>
    <row r="39" customFormat="false" ht="15" hidden="false" customHeight="false" outlineLevel="0" collapsed="false">
      <c r="B39" s="2"/>
      <c r="C39" s="2"/>
      <c r="D39" s="3"/>
      <c r="E39" s="3"/>
      <c r="F39" s="3"/>
      <c r="G39" s="3"/>
      <c r="H39" s="3"/>
      <c r="I39" s="3"/>
      <c r="J39" s="3"/>
      <c r="K39" s="3"/>
      <c r="L39" s="4"/>
      <c r="M39" s="4"/>
    </row>
    <row r="40" customFormat="false" ht="15" hidden="false" customHeight="false" outlineLevel="0" collapsed="false">
      <c r="B40" s="2"/>
      <c r="C40" s="2"/>
      <c r="D40" s="3"/>
      <c r="E40" s="3"/>
      <c r="F40" s="3"/>
      <c r="G40" s="3"/>
      <c r="H40" s="37" t="s">
        <v>52</v>
      </c>
      <c r="I40" s="3"/>
      <c r="J40" s="3"/>
      <c r="K40" s="3"/>
      <c r="L40" s="4"/>
      <c r="M40" s="4"/>
    </row>
    <row r="41" customFormat="false" ht="15" hidden="false" customHeight="false" outlineLevel="0" collapsed="false">
      <c r="B41" s="2"/>
      <c r="C41" s="12"/>
      <c r="D41" s="13"/>
      <c r="E41" s="13"/>
      <c r="F41" s="13"/>
      <c r="G41" s="13"/>
      <c r="H41" s="13"/>
      <c r="I41" s="13"/>
      <c r="J41" s="13"/>
      <c r="K41" s="13"/>
      <c r="L41" s="19"/>
      <c r="M41" s="4"/>
    </row>
    <row r="42" customFormat="false" ht="15" hidden="false" customHeight="false" outlineLevel="0" collapsed="false">
      <c r="B42" s="12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9"/>
    </row>
  </sheetData>
  <sheetProtection sheet="false"/>
  <mergeCells count="1">
    <mergeCell ref="B2:M3"/>
  </mergeCells>
  <dataValidations count="5">
    <dataValidation allowBlank="true" error="Bitte geben Sie eine zulässige Höhe zwischen 1 und 1000 cm an." errorTitle="Fehler" operator="between" prompt="Bitte geben Sie eine Höhe des Trägers ein." showDropDown="false" showErrorMessage="true" showInputMessage="true" sqref="K8" type="decimal">
      <formula1>1</formula1>
      <formula2>1000</formula2>
    </dataValidation>
    <dataValidation allowBlank="true" error="Bitte geben Sie eine zuläassige Höhe zwischen 1 und 1000 cm an." operator="between" prompt="Bitte geben Sie die Breite des Trägers an." showDropDown="false" showErrorMessage="true" showInputMessage="true" sqref="K10" type="decimal">
      <formula1>1</formula1>
      <formula2>10000</formula2>
    </dataValidation>
    <dataValidation allowBlank="true" error="Bitte geben Sie eine passende Stegdicke an! Sie muss größer 0 aber kleiner gleich der Breite sein." operator="between" prompt="Bitte geben Sie die Stegdicke des Trägers ein." showDropDown="false" showErrorMessage="true" showInputMessage="true" sqref="K12" type="decimal">
      <formula1>0.00001</formula1>
      <formula2>K10</formula2>
    </dataValidation>
    <dataValidation allowBlank="true" error="Bitte geben Sie eine zulässige Dicke an. Sie muss größer 0 und kleiner gleich der Höhe sein." operator="between" prompt="Bitte geben Sie die Flanschdicke des Trägers ein." showDropDown="false" showErrorMessage="true" showInputMessage="true" sqref="K14" type="decimal">
      <formula1>0.0001</formula1>
      <formula2>K8</formula2>
    </dataValidation>
    <dataValidation allowBlank="true" error="Bitte nur positive Werte eintragen." operator="greaterThanOrEqual" prompt="Bitte geben Sie die Wichte des Materials an!" showDropDown="false" showErrorMessage="true" showInputMessage="true" sqref="K16" type="decimal">
      <formula1>0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77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min="1" max="2" hidden="false" style="0" width="11.7091836734694" collapsed="true"/>
    <col min="3" max="3" hidden="false" style="0" width="12.5714285714286" collapsed="true"/>
    <col min="4" max="4" hidden="false" style="0" width="2.41836734693878" collapsed="true"/>
    <col min="5" max="5" hidden="false" style="0" width="12.8622448979592" collapsed="true"/>
    <col min="6" max="6" hidden="false" style="0" width="11.4183673469388" collapsed="true"/>
    <col min="7" max="7" hidden="false" style="0" width="10.7091836734694" collapsed="true"/>
    <col min="8" max="8" hidden="false" style="0" width="10.1428571428571" collapsed="true"/>
    <col min="9" max="9" hidden="false" style="0" width="11.5204081632653" collapsed="true"/>
    <col min="10" max="1025" hidden="false" style="0" width="8.72959183673469" collapsed="true"/>
  </cols>
  <sheetData>
    <row r="1" customFormat="false" ht="39" hidden="false" customHeight="true" outlineLevel="0" collapsed="false">
      <c r="A1" s="38" t="s">
        <v>53</v>
      </c>
      <c r="B1" s="38" t="s">
        <v>54</v>
      </c>
      <c r="C1" s="39" t="s">
        <v>55</v>
      </c>
      <c r="D1" s="40"/>
      <c r="E1" s="38" t="s">
        <v>56</v>
      </c>
      <c r="F1" s="38" t="s">
        <v>57</v>
      </c>
      <c r="G1" s="38" t="s">
        <v>58</v>
      </c>
      <c r="H1"/>
    </row>
    <row r="2" customFormat="false" ht="15" hidden="false" customHeight="false" outlineLevel="0" collapsed="false">
      <c r="A2" s="41" t="s">
        <v>4</v>
      </c>
      <c r="B2" s="41" t="s">
        <v>4</v>
      </c>
      <c r="C2" s="41" t="s">
        <v>4</v>
      </c>
      <c r="D2" s="42"/>
      <c r="E2" s="41" t="s">
        <v>7</v>
      </c>
      <c r="F2" s="41" t="s">
        <v>10</v>
      </c>
      <c r="G2" s="41" t="s">
        <v>10</v>
      </c>
    </row>
    <row r="3" customFormat="false" ht="15" hidden="false" customHeight="false" outlineLevel="0" collapsed="false">
      <c r="A3" s="43" t="n">
        <f aca="false">Länge1</f>
        <v>7</v>
      </c>
      <c r="B3" s="43" t="n">
        <f aca="false">Länge2</f>
        <v>10.4</v>
      </c>
      <c r="C3" s="43" t="n">
        <f aca="false">Länge</f>
        <v>10.5</v>
      </c>
      <c r="D3" s="44"/>
      <c r="E3" s="43" t="n">
        <f aca="false">Gewicht</f>
        <v>4120</v>
      </c>
      <c r="F3" s="43" t="n">
        <f aca="false">Last1</f>
        <v>600</v>
      </c>
      <c r="G3" s="43" t="n">
        <f aca="false">Last2</f>
        <v>50000</v>
      </c>
    </row>
    <row r="5" customFormat="false" ht="15" hidden="false" customHeight="false" outlineLevel="0" collapsed="false">
      <c r="A5" s="45" t="s">
        <v>59</v>
      </c>
      <c r="B5" s="45" t="s">
        <v>60</v>
      </c>
      <c r="C5" s="45" t="s">
        <v>61</v>
      </c>
      <c r="D5" s="42"/>
      <c r="E5" s="45" t="s">
        <v>62</v>
      </c>
      <c r="F5" s="45" t="s">
        <v>63</v>
      </c>
      <c r="G5" s="45" t="s">
        <v>64</v>
      </c>
      <c r="H5" s="45" t="s">
        <v>65</v>
      </c>
    </row>
    <row r="6" customFormat="false" ht="15" hidden="false" customHeight="false" outlineLevel="0" collapsed="false">
      <c r="A6" s="45" t="s">
        <v>4</v>
      </c>
      <c r="B6" s="45" t="s">
        <v>4</v>
      </c>
      <c r="C6" s="45" t="s">
        <v>4</v>
      </c>
      <c r="D6" s="42"/>
      <c r="E6" s="45" t="s">
        <v>66</v>
      </c>
      <c r="F6" s="45" t="s">
        <v>66</v>
      </c>
      <c r="G6" s="45" t="s">
        <v>66</v>
      </c>
      <c r="H6" s="45" t="s">
        <v>66</v>
      </c>
    </row>
    <row r="7" customFormat="false" ht="15" hidden="false" customHeight="false" outlineLevel="0" collapsed="false">
      <c r="A7" s="46" t="n">
        <v>0</v>
      </c>
      <c r="B7" s="46" t="n">
        <f aca="false">A7/Ergebnisse!$K$7</f>
        <v>0</v>
      </c>
      <c r="C7" s="46" t="n">
        <f aca="false">(Ergebnisse!$K$7-Momente!A7)/Ergebnisse!$K$7</f>
        <v>1</v>
      </c>
      <c r="E7" s="43" t="n">
        <f aca="false">($B7*$C7*0.5)*Länge^2*Gewicht</f>
        <v>0</v>
      </c>
      <c r="F7" s="43" t="n">
        <f aca="false">IF(Länge1&lt;$A7,$C7*Länge1*Last1,B7*(Länge-Länge1)*Last1)</f>
        <v>0</v>
      </c>
      <c r="G7" s="43" t="n">
        <f aca="false">IF(Länge2&lt;$A7,$C7*Länge2*Last2,$B7*(Länge-Länge2)*Last2)</f>
        <v>0</v>
      </c>
      <c r="H7" s="43" t="n">
        <f aca="false">SUM(E7:G7)</f>
        <v>0</v>
      </c>
      <c r="I7" s="47" t="n">
        <v>0</v>
      </c>
    </row>
    <row r="8" customFormat="false" ht="15" hidden="false" customHeight="false" outlineLevel="0" collapsed="false">
      <c r="A8" s="46" t="n">
        <f aca="false">Ergebnisse!$K$7/70+Momente!A7</f>
        <v>0.15</v>
      </c>
      <c r="B8" s="46" t="n">
        <f aca="false">A8/Ergebnisse!$K$7</f>
        <v>0.0142857142857143</v>
      </c>
      <c r="C8" s="46" t="n">
        <f aca="false">(Ergebnisse!$K$7-Momente!A8)/Ergebnisse!$K$7</f>
        <v>0.985714285714286</v>
      </c>
      <c r="E8" s="43" t="n">
        <f aca="false">($B8*$C8*0.5)*Länge^2*Gewicht</f>
        <v>3198.15</v>
      </c>
      <c r="F8" s="43" t="n">
        <f aca="false">IF(Länge1&lt;$A8,$C8*Länge1*Last1,$B8*(Länge-Länge1)*Last1)</f>
        <v>30</v>
      </c>
      <c r="G8" s="43" t="n">
        <f aca="false">IF(Länge2&lt;$A8,$C8*Länge2*Last2,$B8*(Länge-Länge2)*Last2)</f>
        <v>71.4285714285712</v>
      </c>
      <c r="H8" s="43" t="n">
        <f aca="false">SUM(E8:G8)</f>
        <v>3299.57857142857</v>
      </c>
      <c r="I8" s="47" t="n">
        <f aca="false">Ergebnisse!$K$7/70+Momente!I7</f>
        <v>0.15</v>
      </c>
    </row>
    <row r="9" customFormat="false" ht="15" hidden="false" customHeight="false" outlineLevel="0" collapsed="false">
      <c r="A9" s="46" t="n">
        <f aca="false">Ergebnisse!$K$7/70+Momente!A8</f>
        <v>0.3</v>
      </c>
      <c r="B9" s="46" t="n">
        <f aca="false">A9/Ergebnisse!$K$7</f>
        <v>0.0285714285714286</v>
      </c>
      <c r="C9" s="46" t="n">
        <f aca="false">(Ergebnisse!$K$7-Momente!A9)/Ergebnisse!$K$7</f>
        <v>0.971428571428571</v>
      </c>
      <c r="E9" s="43" t="n">
        <f aca="false">($B9*$C9*0.5)*Länge^2*Gewicht</f>
        <v>6303.6</v>
      </c>
      <c r="F9" s="43" t="n">
        <f aca="false">IF(Länge1&lt;$A9,$C9*Länge1*Last1,$B9*(Länge-Länge1)*Last1)</f>
        <v>60</v>
      </c>
      <c r="G9" s="43" t="n">
        <f aca="false">IF(Länge2&lt;$A9,$C9*Länge2*Last2,$B9*(Länge-Länge2)*Last2)</f>
        <v>142.857142857142</v>
      </c>
      <c r="H9" s="43" t="n">
        <f aca="false">SUM(E9:G9)</f>
        <v>6506.45714285714</v>
      </c>
      <c r="I9" s="47" t="n">
        <f aca="false">Ergebnisse!$K$7/70+Momente!I8</f>
        <v>0.3</v>
      </c>
    </row>
    <row r="10" customFormat="false" ht="15" hidden="false" customHeight="false" outlineLevel="0" collapsed="false">
      <c r="A10" s="46" t="n">
        <f aca="false">Ergebnisse!$K$7/70+Momente!A9</f>
        <v>0.45</v>
      </c>
      <c r="B10" s="46" t="n">
        <f aca="false">A10/Ergebnisse!$K$7</f>
        <v>0.0428571428571429</v>
      </c>
      <c r="C10" s="46" t="n">
        <f aca="false">(Ergebnisse!$K$7-Momente!A10)/Ergebnisse!$K$7</f>
        <v>0.957142857142857</v>
      </c>
      <c r="E10" s="43" t="n">
        <f aca="false">($B10*$C10*0.5)*Länge^2*Gewicht</f>
        <v>9316.35</v>
      </c>
      <c r="F10" s="43" t="n">
        <f aca="false">IF(Länge1&lt;$A10,$C10*Länge1*Last1,$B10*(Länge-Länge1)*Last1)</f>
        <v>90</v>
      </c>
      <c r="G10" s="43" t="n">
        <f aca="false">IF(Länge2&lt;$A10,$C10*Länge2*Last2,$B10*(Länge-Länge2)*Last2)</f>
        <v>214.285714285713</v>
      </c>
      <c r="H10" s="43" t="n">
        <f aca="false">SUM(E10:G10)</f>
        <v>9620.63571428571</v>
      </c>
      <c r="I10" s="47" t="n">
        <f aca="false">Ergebnisse!$K$7/70+Momente!I9</f>
        <v>0.45</v>
      </c>
    </row>
    <row r="11" customFormat="false" ht="15" hidden="false" customHeight="false" outlineLevel="0" collapsed="false">
      <c r="A11" s="46" t="n">
        <f aca="false">Ergebnisse!$K$7/70+Momente!A10</f>
        <v>0.6</v>
      </c>
      <c r="B11" s="46" t="n">
        <f aca="false">A11/Ergebnisse!$K$7</f>
        <v>0.0571428571428571</v>
      </c>
      <c r="C11" s="46" t="n">
        <f aca="false">(Ergebnisse!$K$7-Momente!A11)/Ergebnisse!$K$7</f>
        <v>0.942857142857143</v>
      </c>
      <c r="E11" s="43" t="n">
        <f aca="false">($B11*$C11*0.5)*Länge^2*Gewicht</f>
        <v>12236.4</v>
      </c>
      <c r="F11" s="43" t="n">
        <f aca="false">IF(Länge1&lt;$A11,$C11*Länge1*Last1,$B11*(Länge-Länge1)*Last1)</f>
        <v>120</v>
      </c>
      <c r="G11" s="43" t="n">
        <f aca="false">IF(Länge2&lt;$A11,$C11*Länge2*Last2,$B11*(Länge-Länge2)*Last2)</f>
        <v>285.714285714285</v>
      </c>
      <c r="H11" s="43" t="n">
        <f aca="false">SUM(E11:G11)</f>
        <v>12642.1142857143</v>
      </c>
      <c r="I11" s="47" t="n">
        <f aca="false">Ergebnisse!$K$7/70+Momente!I10</f>
        <v>0.6</v>
      </c>
    </row>
    <row r="12" customFormat="false" ht="15" hidden="false" customHeight="false" outlineLevel="0" collapsed="false">
      <c r="A12" s="46" t="n">
        <f aca="false">Ergebnisse!$K$7/70+Momente!A11</f>
        <v>0.75</v>
      </c>
      <c r="B12" s="46" t="n">
        <f aca="false">A12/Ergebnisse!$K$7</f>
        <v>0.0714285714285714</v>
      </c>
      <c r="C12" s="46" t="n">
        <f aca="false">(Ergebnisse!$K$7-Momente!A12)/Ergebnisse!$K$7</f>
        <v>0.928571428571429</v>
      </c>
      <c r="E12" s="43" t="n">
        <f aca="false">($B12*$C12*0.5)*Länge^2*Gewicht</f>
        <v>15063.75</v>
      </c>
      <c r="F12" s="43" t="n">
        <f aca="false">IF(Länge1&lt;$A12,$C12*Länge1*Last1,$B12*(Länge-Länge1)*Last1)</f>
        <v>150</v>
      </c>
      <c r="G12" s="43" t="n">
        <f aca="false">IF(Länge2&lt;$A12,$C12*Länge2*Last2,$B12*(Länge-Länge2)*Last2)</f>
        <v>357.142857142856</v>
      </c>
      <c r="H12" s="43" t="n">
        <f aca="false">SUM(E12:G12)</f>
        <v>15570.8928571429</v>
      </c>
      <c r="I12" s="47" t="n">
        <f aca="false">Ergebnisse!$K$7/70+Momente!I11</f>
        <v>0.75</v>
      </c>
    </row>
    <row r="13" customFormat="false" ht="15" hidden="false" customHeight="false" outlineLevel="0" collapsed="false">
      <c r="A13" s="46" t="n">
        <f aca="false">Ergebnisse!$K$7/70+Momente!A12</f>
        <v>0.9</v>
      </c>
      <c r="B13" s="46" t="n">
        <f aca="false">A13/Ergebnisse!$K$7</f>
        <v>0.0857142857142857</v>
      </c>
      <c r="C13" s="46" t="n">
        <f aca="false">(Ergebnisse!$K$7-Momente!A13)/Ergebnisse!$K$7</f>
        <v>0.914285714285714</v>
      </c>
      <c r="E13" s="43" t="n">
        <f aca="false">($B13*$C13*0.5)*Länge^2*Gewicht</f>
        <v>17798.4</v>
      </c>
      <c r="F13" s="43" t="n">
        <f aca="false">IF(Länge1&lt;$A13,$C13*Länge1*Last1,$B13*(Länge-Länge1)*Last1)</f>
        <v>180</v>
      </c>
      <c r="G13" s="43" t="n">
        <f aca="false">IF(Länge2&lt;$A13,$C13*Länge2*Last2,$B13*(Länge-Länge2)*Last2)</f>
        <v>428.571428571427</v>
      </c>
      <c r="H13" s="43" t="n">
        <f aca="false">SUM(E13:G13)</f>
        <v>18406.9714285714</v>
      </c>
      <c r="I13" s="47" t="n">
        <f aca="false">Ergebnisse!$K$7/70+Momente!I12</f>
        <v>0.9</v>
      </c>
    </row>
    <row r="14" customFormat="false" ht="15" hidden="false" customHeight="false" outlineLevel="0" collapsed="false">
      <c r="A14" s="46" t="n">
        <f aca="false">Ergebnisse!$K$7/70+Momente!A13</f>
        <v>1.05</v>
      </c>
      <c r="B14" s="46" t="n">
        <f aca="false">A14/Ergebnisse!$K$7</f>
        <v>0.1</v>
      </c>
      <c r="C14" s="46" t="n">
        <f aca="false">(Ergebnisse!$K$7-Momente!A14)/Ergebnisse!$K$7</f>
        <v>0.9</v>
      </c>
      <c r="E14" s="43" t="n">
        <f aca="false">($B14*$C14*0.5)*Länge^2*Gewicht</f>
        <v>20440.35</v>
      </c>
      <c r="F14" s="43" t="n">
        <f aca="false">IF(Länge1&lt;$A14,$C14*Länge1*Last1,$B14*(Länge-Länge1)*Last1)</f>
        <v>210</v>
      </c>
      <c r="G14" s="43" t="n">
        <f aca="false">IF(Länge2&lt;$A14,$C14*Länge2*Last2,$B14*(Länge-Länge2)*Last2)</f>
        <v>499.999999999998</v>
      </c>
      <c r="H14" s="43" t="n">
        <f aca="false">SUM(E14:G14)</f>
        <v>21150.35</v>
      </c>
      <c r="I14" s="47" t="n">
        <f aca="false">Ergebnisse!$K$7/70+Momente!I13</f>
        <v>1.05</v>
      </c>
    </row>
    <row r="15" customFormat="false" ht="15" hidden="false" customHeight="false" outlineLevel="0" collapsed="false">
      <c r="A15" s="46" t="n">
        <f aca="false">Ergebnisse!$K$7/70+Momente!A14</f>
        <v>1.2</v>
      </c>
      <c r="B15" s="46" t="n">
        <f aca="false">A15/Ergebnisse!$K$7</f>
        <v>0.114285714285714</v>
      </c>
      <c r="C15" s="46" t="n">
        <f aca="false">(Ergebnisse!$K$7-Momente!A15)/Ergebnisse!$K$7</f>
        <v>0.885714285714286</v>
      </c>
      <c r="E15" s="43" t="n">
        <f aca="false">($B15*$C15*0.5)*Länge^2*Gewicht</f>
        <v>22989.6</v>
      </c>
      <c r="F15" s="43" t="n">
        <f aca="false">IF(Länge1&lt;$A15,$C15*Länge1*Last1,$B15*(Länge-Länge1)*Last1)</f>
        <v>240</v>
      </c>
      <c r="G15" s="43" t="n">
        <f aca="false">IF(Länge2&lt;$A15,$C15*Länge2*Last2,$B15*(Länge-Länge2)*Last2)</f>
        <v>571.428571428569</v>
      </c>
      <c r="H15" s="43" t="n">
        <f aca="false">SUM(E15:G15)</f>
        <v>23801.0285714286</v>
      </c>
      <c r="I15" s="47" t="n">
        <f aca="false">Ergebnisse!$K$7/70+Momente!I14</f>
        <v>1.2</v>
      </c>
    </row>
    <row r="16" customFormat="false" ht="15" hidden="false" customHeight="false" outlineLevel="0" collapsed="false">
      <c r="A16" s="46" t="n">
        <f aca="false">Ergebnisse!$K$7/70+Momente!A15</f>
        <v>1.35</v>
      </c>
      <c r="B16" s="46" t="n">
        <f aca="false">A16/Ergebnisse!$K$7</f>
        <v>0.128571428571429</v>
      </c>
      <c r="C16" s="46" t="n">
        <f aca="false">(Ergebnisse!$K$7-Momente!A16)/Ergebnisse!$K$7</f>
        <v>0.871428571428571</v>
      </c>
      <c r="E16" s="43" t="n">
        <f aca="false">($B16*$C16*0.5)*Länge^2*Gewicht</f>
        <v>25446.15</v>
      </c>
      <c r="F16" s="43" t="n">
        <f aca="false">IF(Länge1&lt;$A16,$C16*Länge1*Last1,$B16*(Länge-Länge1)*Last1)</f>
        <v>270</v>
      </c>
      <c r="G16" s="43" t="n">
        <f aca="false">IF(Länge2&lt;$A16,$C16*Länge2*Last2,$B16*(Länge-Länge2)*Last2)</f>
        <v>642.857142857141</v>
      </c>
      <c r="H16" s="43" t="n">
        <f aca="false">SUM(E16:G16)</f>
        <v>26359.0071428571</v>
      </c>
      <c r="I16" s="47" t="n">
        <f aca="false">Ergebnisse!$K$7/70+Momente!I15</f>
        <v>1.35</v>
      </c>
    </row>
    <row r="17" customFormat="false" ht="15" hidden="false" customHeight="false" outlineLevel="0" collapsed="false">
      <c r="A17" s="46" t="n">
        <f aca="false">Ergebnisse!$K$7/70+Momente!A16</f>
        <v>1.5</v>
      </c>
      <c r="B17" s="46" t="n">
        <f aca="false">A17/Ergebnisse!$K$7</f>
        <v>0.142857142857143</v>
      </c>
      <c r="C17" s="46" t="n">
        <f aca="false">(Ergebnisse!$K$7-Momente!A17)/Ergebnisse!$K$7</f>
        <v>0.857142857142857</v>
      </c>
      <c r="E17" s="43" t="n">
        <f aca="false">($B17*$C17*0.5)*Länge^2*Gewicht</f>
        <v>27810</v>
      </c>
      <c r="F17" s="43" t="n">
        <f aca="false">IF(Länge1&lt;$A17,$C17*Länge1*Last1,$B17*(Länge-Länge1)*Last1)</f>
        <v>300</v>
      </c>
      <c r="G17" s="43" t="n">
        <f aca="false">IF(Länge2&lt;$A17,$C17*Länge2*Last2,$B17*(Länge-Länge2)*Last2)</f>
        <v>714.285714285712</v>
      </c>
      <c r="H17" s="43" t="n">
        <f aca="false">SUM(E17:G17)</f>
        <v>28824.2857142857</v>
      </c>
      <c r="I17" s="47" t="n">
        <f aca="false">Ergebnisse!$K$7/70+Momente!I16</f>
        <v>1.5</v>
      </c>
    </row>
    <row r="18" customFormat="false" ht="15" hidden="false" customHeight="false" outlineLevel="0" collapsed="false">
      <c r="A18" s="46" t="n">
        <f aca="false">Ergebnisse!$K$7/70+Momente!A17</f>
        <v>1.65</v>
      </c>
      <c r="B18" s="46" t="n">
        <f aca="false">A18/Ergebnisse!$K$7</f>
        <v>0.157142857142857</v>
      </c>
      <c r="C18" s="46" t="n">
        <f aca="false">(Ergebnisse!$K$7-Momente!A18)/Ergebnisse!$K$7</f>
        <v>0.842857142857143</v>
      </c>
      <c r="E18" s="43" t="n">
        <f aca="false">($B18*$C18*0.5)*Länge^2*Gewicht</f>
        <v>30081.15</v>
      </c>
      <c r="F18" s="43" t="n">
        <f aca="false">IF(Länge1&lt;$A18,$C18*Länge1*Last1,$B18*(Länge-Länge1)*Last1)</f>
        <v>330</v>
      </c>
      <c r="G18" s="43" t="n">
        <f aca="false">IF(Länge2&lt;$A18,$C18*Länge2*Last2,$B18*(Länge-Länge2)*Last2)</f>
        <v>785.714285714283</v>
      </c>
      <c r="H18" s="43" t="n">
        <f aca="false">SUM(E18:G18)</f>
        <v>31196.8642857143</v>
      </c>
      <c r="I18" s="47" t="n">
        <f aca="false">Ergebnisse!$K$7/70+Momente!I17</f>
        <v>1.65</v>
      </c>
    </row>
    <row r="19" customFormat="false" ht="15" hidden="false" customHeight="false" outlineLevel="0" collapsed="false">
      <c r="A19" s="46" t="n">
        <f aca="false">Ergebnisse!$K$7/70+Momente!A18</f>
        <v>1.8</v>
      </c>
      <c r="B19" s="46" t="n">
        <f aca="false">A19/Ergebnisse!$K$7</f>
        <v>0.171428571428571</v>
      </c>
      <c r="C19" s="46" t="n">
        <f aca="false">(Ergebnisse!$K$7-Momente!A19)/Ergebnisse!$K$7</f>
        <v>0.828571428571429</v>
      </c>
      <c r="E19" s="43" t="n">
        <f aca="false">($B19*$C19*0.5)*Länge^2*Gewicht</f>
        <v>32259.6</v>
      </c>
      <c r="F19" s="43" t="n">
        <f aca="false">IF(Länge1&lt;$A19,$C19*Länge1*Last1,$B19*(Länge-Länge1)*Last1)</f>
        <v>360</v>
      </c>
      <c r="G19" s="43" t="n">
        <f aca="false">IF(Länge2&lt;$A19,$C19*Länge2*Last2,$B19*(Länge-Länge2)*Last2)</f>
        <v>857.142857142854</v>
      </c>
      <c r="H19" s="43" t="n">
        <f aca="false">SUM(E19:G19)</f>
        <v>33476.7428571428</v>
      </c>
      <c r="I19" s="47" t="n">
        <f aca="false">Ergebnisse!$K$7/70+Momente!I18</f>
        <v>1.8</v>
      </c>
    </row>
    <row r="20" customFormat="false" ht="15" hidden="false" customHeight="false" outlineLevel="0" collapsed="false">
      <c r="A20" s="46" t="n">
        <f aca="false">Ergebnisse!$K$7/70+Momente!A19</f>
        <v>1.95</v>
      </c>
      <c r="B20" s="46" t="n">
        <f aca="false">A20/Ergebnisse!$K$7</f>
        <v>0.185714285714286</v>
      </c>
      <c r="C20" s="46" t="n">
        <f aca="false">(Ergebnisse!$K$7-Momente!A20)/Ergebnisse!$K$7</f>
        <v>0.814285714285714</v>
      </c>
      <c r="E20" s="43" t="n">
        <f aca="false">($B20*$C20*0.5)*Länge^2*Gewicht</f>
        <v>34345.35</v>
      </c>
      <c r="F20" s="43" t="n">
        <f aca="false">IF(Länge1&lt;$A20,$C20*Länge1*Last1,$B20*(Länge-Länge1)*Last1)</f>
        <v>390</v>
      </c>
      <c r="G20" s="43" t="n">
        <f aca="false">IF(Länge2&lt;$A20,$C20*Länge2*Last2,$B20*(Länge-Länge2)*Last2)</f>
        <v>928.571428571425</v>
      </c>
      <c r="H20" s="43" t="n">
        <f aca="false">SUM(E20:G20)</f>
        <v>35663.9214285714</v>
      </c>
      <c r="I20" s="47" t="n">
        <f aca="false">Ergebnisse!$K$7/70+Momente!I19</f>
        <v>1.95</v>
      </c>
    </row>
    <row r="21" customFormat="false" ht="15" hidden="false" customHeight="false" outlineLevel="0" collapsed="false">
      <c r="A21" s="46" t="n">
        <f aca="false">Ergebnisse!$K$7/70+Momente!A20</f>
        <v>2.1</v>
      </c>
      <c r="B21" s="46" t="n">
        <f aca="false">A21/Ergebnisse!$K$7</f>
        <v>0.2</v>
      </c>
      <c r="C21" s="46" t="n">
        <f aca="false">(Ergebnisse!$K$7-Momente!A21)/Ergebnisse!$K$7</f>
        <v>0.8</v>
      </c>
      <c r="E21" s="43" t="n">
        <f aca="false">($B21*$C21*0.5)*Länge^2*Gewicht</f>
        <v>36338.4</v>
      </c>
      <c r="F21" s="43" t="n">
        <f aca="false">IF(Länge1&lt;$A21,$C21*Länge1*Last1,$B21*(Länge-Länge1)*Last1)</f>
        <v>420</v>
      </c>
      <c r="G21" s="43" t="n">
        <f aca="false">IF(Länge2&lt;$A21,$C21*Länge2*Last2,$B21*(Länge-Länge2)*Last2)</f>
        <v>999.999999999996</v>
      </c>
      <c r="H21" s="43" t="n">
        <f aca="false">SUM(E21:G21)</f>
        <v>37758.4</v>
      </c>
      <c r="I21" s="47" t="n">
        <f aca="false">Ergebnisse!$K$7/70+Momente!I20</f>
        <v>2.1</v>
      </c>
    </row>
    <row r="22" customFormat="false" ht="15" hidden="false" customHeight="false" outlineLevel="0" collapsed="false">
      <c r="A22" s="46" t="n">
        <f aca="false">Ergebnisse!$K$7/70+Momente!A21</f>
        <v>2.25</v>
      </c>
      <c r="B22" s="46" t="n">
        <f aca="false">A22/Ergebnisse!$K$7</f>
        <v>0.214285714285714</v>
      </c>
      <c r="C22" s="46" t="n">
        <f aca="false">(Ergebnisse!$K$7-Momente!A22)/Ergebnisse!$K$7</f>
        <v>0.785714285714286</v>
      </c>
      <c r="E22" s="43" t="n">
        <f aca="false">($B22*$C22*0.5)*Länge^2*Gewicht</f>
        <v>38238.75</v>
      </c>
      <c r="F22" s="43" t="n">
        <f aca="false">IF(Länge1&lt;$A22,$C22*Länge1*Last1,$B22*(Länge-Länge1)*Last1)</f>
        <v>450</v>
      </c>
      <c r="G22" s="43" t="n">
        <f aca="false">IF(Länge2&lt;$A22,$C22*Länge2*Last2,$B22*(Länge-Länge2)*Last2)</f>
        <v>1071.42857142857</v>
      </c>
      <c r="H22" s="43" t="n">
        <f aca="false">SUM(E22:G22)</f>
        <v>39760.1785714286</v>
      </c>
      <c r="I22" s="47" t="n">
        <f aca="false">Ergebnisse!$K$7/70+Momente!I21</f>
        <v>2.25</v>
      </c>
    </row>
    <row r="23" customFormat="false" ht="15" hidden="false" customHeight="false" outlineLevel="0" collapsed="false">
      <c r="A23" s="46" t="n">
        <f aca="false">Ergebnisse!$K$7/70+Momente!A22</f>
        <v>2.4</v>
      </c>
      <c r="B23" s="46" t="n">
        <f aca="false">A23/Ergebnisse!$K$7</f>
        <v>0.228571428571429</v>
      </c>
      <c r="C23" s="46" t="n">
        <f aca="false">(Ergebnisse!$K$7-Momente!A23)/Ergebnisse!$K$7</f>
        <v>0.771428571428572</v>
      </c>
      <c r="E23" s="43" t="n">
        <f aca="false">($B23*$C23*0.5)*Länge^2*Gewicht</f>
        <v>40046.4</v>
      </c>
      <c r="F23" s="43" t="n">
        <f aca="false">IF(Länge1&lt;$A23,$C23*Länge1*Last1,$B23*(Länge-Länge1)*Last1)</f>
        <v>480</v>
      </c>
      <c r="G23" s="43" t="n">
        <f aca="false">IF(Länge2&lt;$A23,$C23*Länge2*Last2,$B23*(Länge-Länge2)*Last2)</f>
        <v>1142.85714285714</v>
      </c>
      <c r="H23" s="43" t="n">
        <f aca="false">SUM(E23:G23)</f>
        <v>41669.2571428571</v>
      </c>
      <c r="I23" s="47" t="n">
        <f aca="false">Ergebnisse!$K$7/70+Momente!I22</f>
        <v>2.4</v>
      </c>
    </row>
    <row r="24" customFormat="false" ht="15" hidden="false" customHeight="false" outlineLevel="0" collapsed="false">
      <c r="A24" s="46" t="n">
        <f aca="false">Ergebnisse!$K$7/70+Momente!A23</f>
        <v>2.55</v>
      </c>
      <c r="B24" s="46" t="n">
        <f aca="false">A24/Ergebnisse!$K$7</f>
        <v>0.242857142857143</v>
      </c>
      <c r="C24" s="46" t="n">
        <f aca="false">(Ergebnisse!$K$7-Momente!A24)/Ergebnisse!$K$7</f>
        <v>0.757142857142857</v>
      </c>
      <c r="E24" s="43" t="n">
        <f aca="false">($B24*$C24*0.5)*Länge^2*Gewicht</f>
        <v>41761.35</v>
      </c>
      <c r="F24" s="43" t="n">
        <f aca="false">IF(Länge1&lt;$A24,$C24*Länge1*Last1,$B24*(Länge-Länge1)*Last1)</f>
        <v>510</v>
      </c>
      <c r="G24" s="43" t="n">
        <f aca="false">IF(Länge2&lt;$A24,$C24*Länge2*Last2,$B24*(Länge-Länge2)*Last2)</f>
        <v>1214.28571428571</v>
      </c>
      <c r="H24" s="43" t="n">
        <f aca="false">SUM(E24:G24)</f>
        <v>43485.6357142857</v>
      </c>
      <c r="I24" s="47" t="n">
        <f aca="false">Ergebnisse!$K$7/70+Momente!I23</f>
        <v>2.55</v>
      </c>
    </row>
    <row r="25" customFormat="false" ht="15" hidden="false" customHeight="false" outlineLevel="0" collapsed="false">
      <c r="A25" s="46" t="n">
        <f aca="false">Ergebnisse!$K$7/70+Momente!A24</f>
        <v>2.7</v>
      </c>
      <c r="B25" s="46" t="n">
        <f aca="false">A25/Ergebnisse!$K$7</f>
        <v>0.257142857142857</v>
      </c>
      <c r="C25" s="46" t="n">
        <f aca="false">(Ergebnisse!$K$7-Momente!A25)/Ergebnisse!$K$7</f>
        <v>0.742857142857143</v>
      </c>
      <c r="E25" s="43" t="n">
        <f aca="false">($B25*$C25*0.5)*Länge^2*Gewicht</f>
        <v>43383.6</v>
      </c>
      <c r="F25" s="43" t="n">
        <f aca="false">IF(Länge1&lt;$A25,$C25*Länge1*Last1,$B25*(Länge-Länge1)*Last1)</f>
        <v>540</v>
      </c>
      <c r="G25" s="43" t="n">
        <f aca="false">IF(Länge2&lt;$A25,$C25*Länge2*Last2,$B25*(Länge-Länge2)*Last2)</f>
        <v>1285.71428571428</v>
      </c>
      <c r="H25" s="43" t="n">
        <f aca="false">SUM(E25:G25)</f>
        <v>45209.3142857143</v>
      </c>
      <c r="I25" s="47" t="n">
        <f aca="false">Ergebnisse!$K$7/70+Momente!I24</f>
        <v>2.7</v>
      </c>
    </row>
    <row r="26" customFormat="false" ht="15" hidden="false" customHeight="false" outlineLevel="0" collapsed="false">
      <c r="A26" s="46" t="n">
        <f aca="false">Ergebnisse!$K$7/70+Momente!A25</f>
        <v>2.85</v>
      </c>
      <c r="B26" s="46" t="n">
        <f aca="false">A26/Ergebnisse!$K$7</f>
        <v>0.271428571428571</v>
      </c>
      <c r="C26" s="46" t="n">
        <f aca="false">(Ergebnisse!$K$7-Momente!A26)/Ergebnisse!$K$7</f>
        <v>0.728571428571429</v>
      </c>
      <c r="E26" s="43" t="n">
        <f aca="false">($B26*$C26*0.5)*Länge^2*Gewicht</f>
        <v>44913.15</v>
      </c>
      <c r="F26" s="43" t="n">
        <f aca="false">IF(Länge1&lt;$A26,$C26*Länge1*Last1,$B26*(Länge-Länge1)*Last1)</f>
        <v>570</v>
      </c>
      <c r="G26" s="43" t="n">
        <f aca="false">IF(Länge2&lt;$A26,$C26*Länge2*Last2,$B26*(Länge-Länge2)*Last2)</f>
        <v>1357.14285714285</v>
      </c>
      <c r="H26" s="43" t="n">
        <f aca="false">SUM(E26:G26)</f>
        <v>46840.2928571428</v>
      </c>
      <c r="I26" s="47" t="n">
        <f aca="false">Ergebnisse!$K$7/70+Momente!I25</f>
        <v>2.85</v>
      </c>
    </row>
    <row r="27" customFormat="false" ht="15" hidden="false" customHeight="false" outlineLevel="0" collapsed="false">
      <c r="A27" s="46" t="n">
        <f aca="false">Ergebnisse!$K$7/70+Momente!A26</f>
        <v>3</v>
      </c>
      <c r="B27" s="46" t="n">
        <f aca="false">A27/Ergebnisse!$K$7</f>
        <v>0.285714285714286</v>
      </c>
      <c r="C27" s="46" t="n">
        <f aca="false">(Ergebnisse!$K$7-Momente!A27)/Ergebnisse!$K$7</f>
        <v>0.714285714285714</v>
      </c>
      <c r="E27" s="43" t="n">
        <f aca="false">($B27*$C27*0.5)*Länge^2*Gewicht</f>
        <v>46350</v>
      </c>
      <c r="F27" s="43" t="n">
        <f aca="false">IF(Länge1&lt;$A27,$C27*Länge1*Last1,$B27*(Länge-Länge1)*Last1)</f>
        <v>600</v>
      </c>
      <c r="G27" s="43" t="n">
        <f aca="false">IF(Länge2&lt;$A27,$C27*Länge2*Last2,$B27*(Länge-Länge2)*Last2)</f>
        <v>1428.57142857142</v>
      </c>
      <c r="H27" s="43" t="n">
        <f aca="false">SUM(E27:G27)</f>
        <v>48378.5714285714</v>
      </c>
      <c r="I27" s="47" t="n">
        <f aca="false">Ergebnisse!$K$7/70+Momente!I26</f>
        <v>3</v>
      </c>
    </row>
    <row r="28" customFormat="false" ht="15" hidden="false" customHeight="false" outlineLevel="0" collapsed="false">
      <c r="A28" s="46" t="n">
        <f aca="false">Ergebnisse!$K$7/70+Momente!A27</f>
        <v>3.15</v>
      </c>
      <c r="B28" s="46" t="n">
        <f aca="false">A28/Ergebnisse!$K$7</f>
        <v>0.3</v>
      </c>
      <c r="C28" s="46" t="n">
        <f aca="false">(Ergebnisse!$K$7-Momente!A28)/Ergebnisse!$K$7</f>
        <v>0.7</v>
      </c>
      <c r="E28" s="43" t="n">
        <f aca="false">($B28*$C28*0.5)*Länge^2*Gewicht</f>
        <v>47694.15</v>
      </c>
      <c r="F28" s="43" t="n">
        <f aca="false">IF(Länge1&lt;$A28,$C28*Länge1*Last1,$B28*(Länge-Länge1)*Last1)</f>
        <v>630</v>
      </c>
      <c r="G28" s="43" t="n">
        <f aca="false">IF(Länge2&lt;$A28,$C28*Länge2*Last2,$B28*(Länge-Länge2)*Last2)</f>
        <v>1499.99999999999</v>
      </c>
      <c r="H28" s="43" t="n">
        <f aca="false">SUM(E28:G28)</f>
        <v>49824.15</v>
      </c>
      <c r="I28" s="47" t="n">
        <f aca="false">Ergebnisse!$K$7/70+Momente!I27</f>
        <v>3.15</v>
      </c>
    </row>
    <row r="29" customFormat="false" ht="15" hidden="false" customHeight="false" outlineLevel="0" collapsed="false">
      <c r="A29" s="46" t="n">
        <f aca="false">Ergebnisse!$K$7/70+Momente!A28</f>
        <v>3.3</v>
      </c>
      <c r="B29" s="46" t="n">
        <f aca="false">A29/Ergebnisse!$K$7</f>
        <v>0.314285714285714</v>
      </c>
      <c r="C29" s="46" t="n">
        <f aca="false">(Ergebnisse!$K$7-Momente!A29)/Ergebnisse!$K$7</f>
        <v>0.685714285714286</v>
      </c>
      <c r="E29" s="43" t="n">
        <f aca="false">($B29*$C29*0.5)*Länge^2*Gewicht</f>
        <v>48945.6</v>
      </c>
      <c r="F29" s="43" t="n">
        <f aca="false">IF(Länge1&lt;$A29,$C29*Länge1*Last1,$B29*(Länge-Länge1)*Last1)</f>
        <v>660</v>
      </c>
      <c r="G29" s="43" t="n">
        <f aca="false">IF(Länge2&lt;$A29,$C29*Länge2*Last2,$B29*(Länge-Länge2)*Last2)</f>
        <v>1571.42857142857</v>
      </c>
      <c r="H29" s="43" t="n">
        <f aca="false">SUM(E29:G29)</f>
        <v>51177.0285714286</v>
      </c>
      <c r="I29" s="47" t="n">
        <f aca="false">Ergebnisse!$K$7/70+Momente!I28</f>
        <v>3.3</v>
      </c>
    </row>
    <row r="30" customFormat="false" ht="15" hidden="false" customHeight="false" outlineLevel="0" collapsed="false">
      <c r="A30" s="46" t="n">
        <f aca="false">Ergebnisse!$K$7/70+Momente!A29</f>
        <v>3.45</v>
      </c>
      <c r="B30" s="46" t="n">
        <f aca="false">A30/Ergebnisse!$K$7</f>
        <v>0.328571428571428</v>
      </c>
      <c r="C30" s="46" t="n">
        <f aca="false">(Ergebnisse!$K$7-Momente!A30)/Ergebnisse!$K$7</f>
        <v>0.671428571428571</v>
      </c>
      <c r="E30" s="43" t="n">
        <f aca="false">($B30*$C30*0.5)*Länge^2*Gewicht</f>
        <v>50104.35</v>
      </c>
      <c r="F30" s="43" t="n">
        <f aca="false">IF(Länge1&lt;$A30,$C30*Länge1*Last1,$B30*(Länge-Länge1)*Last1)</f>
        <v>690</v>
      </c>
      <c r="G30" s="43" t="n">
        <f aca="false">IF(Länge2&lt;$A30,$C30*Länge2*Last2,$B30*(Länge-Länge2)*Last2)</f>
        <v>1642.85714285714</v>
      </c>
      <c r="H30" s="43" t="n">
        <f aca="false">SUM(E30:G30)</f>
        <v>52437.2071428571</v>
      </c>
      <c r="I30" s="47" t="n">
        <f aca="false">Ergebnisse!$K$7/70+Momente!I29</f>
        <v>3.45</v>
      </c>
    </row>
    <row r="31" customFormat="false" ht="15" hidden="false" customHeight="false" outlineLevel="0" collapsed="false">
      <c r="A31" s="46" t="n">
        <f aca="false">Ergebnisse!$K$7/70+Momente!A30</f>
        <v>3.6</v>
      </c>
      <c r="B31" s="46" t="n">
        <f aca="false">A31/Ergebnisse!$K$7</f>
        <v>0.342857142857143</v>
      </c>
      <c r="C31" s="46" t="n">
        <f aca="false">(Ergebnisse!$K$7-Momente!A31)/Ergebnisse!$K$7</f>
        <v>0.657142857142857</v>
      </c>
      <c r="E31" s="43" t="n">
        <f aca="false">($B31*$C31*0.5)*Länge^2*Gewicht</f>
        <v>51170.4</v>
      </c>
      <c r="F31" s="43" t="n">
        <f aca="false">IF(Länge1&lt;$A31,$C31*Länge1*Last1,$B31*(Länge-Länge1)*Last1)</f>
        <v>720</v>
      </c>
      <c r="G31" s="43" t="n">
        <f aca="false">IF(Länge2&lt;$A31,$C31*Länge2*Last2,$B31*(Länge-Länge2)*Last2)</f>
        <v>1714.28571428571</v>
      </c>
      <c r="H31" s="43" t="n">
        <f aca="false">SUM(E31:G31)</f>
        <v>53604.6857142857</v>
      </c>
      <c r="I31" s="47" t="n">
        <f aca="false">Ergebnisse!$K$7/70+Momente!I30</f>
        <v>3.6</v>
      </c>
    </row>
    <row r="32" customFormat="false" ht="15" hidden="false" customHeight="false" outlineLevel="0" collapsed="false">
      <c r="A32" s="46" t="n">
        <f aca="false">Ergebnisse!$K$7/70+Momente!A31</f>
        <v>3.75</v>
      </c>
      <c r="B32" s="46" t="n">
        <f aca="false">A32/Ergebnisse!$K$7</f>
        <v>0.357142857142857</v>
      </c>
      <c r="C32" s="46" t="n">
        <f aca="false">(Ergebnisse!$K$7-Momente!A32)/Ergebnisse!$K$7</f>
        <v>0.642857142857143</v>
      </c>
      <c r="E32" s="43" t="n">
        <f aca="false">($B32*$C32*0.5)*Länge^2*Gewicht</f>
        <v>52143.75</v>
      </c>
      <c r="F32" s="43" t="n">
        <f aca="false">IF(Länge1&lt;$A32,$C32*Länge1*Last1,$B32*(Länge-Länge1)*Last1)</f>
        <v>750</v>
      </c>
      <c r="G32" s="43" t="n">
        <f aca="false">IF(Länge2&lt;$A32,$C32*Länge2*Last2,$B32*(Länge-Länge2)*Last2)</f>
        <v>1785.71428571428</v>
      </c>
      <c r="H32" s="43" t="n">
        <f aca="false">SUM(E32:G32)</f>
        <v>54679.4642857143</v>
      </c>
      <c r="I32" s="47" t="n">
        <f aca="false">Ergebnisse!$K$7/70+Momente!I31</f>
        <v>3.75</v>
      </c>
    </row>
    <row r="33" customFormat="false" ht="15" hidden="false" customHeight="false" outlineLevel="0" collapsed="false">
      <c r="A33" s="46" t="n">
        <f aca="false">Ergebnisse!$K$7/70+Momente!A32</f>
        <v>3.9</v>
      </c>
      <c r="B33" s="46" t="n">
        <f aca="false">A33/Ergebnisse!$K$7</f>
        <v>0.371428571428571</v>
      </c>
      <c r="C33" s="46" t="n">
        <f aca="false">(Ergebnisse!$K$7-Momente!A33)/Ergebnisse!$K$7</f>
        <v>0.628571428571429</v>
      </c>
      <c r="E33" s="43" t="n">
        <f aca="false">($B33*$C33*0.5)*Länge^2*Gewicht</f>
        <v>53024.4</v>
      </c>
      <c r="F33" s="43" t="n">
        <f aca="false">IF(Länge1&lt;$A33,$C33*Länge1*Last1,$B33*(Länge-Länge1)*Last1)</f>
        <v>780</v>
      </c>
      <c r="G33" s="43" t="n">
        <f aca="false">IF(Länge2&lt;$A33,$C33*Länge2*Last2,$B33*(Länge-Länge2)*Last2)</f>
        <v>1857.14285714285</v>
      </c>
      <c r="H33" s="43" t="n">
        <f aca="false">SUM(E33:G33)</f>
        <v>55661.5428571428</v>
      </c>
      <c r="I33" s="47" t="n">
        <f aca="false">Ergebnisse!$K$7/70+Momente!I32</f>
        <v>3.9</v>
      </c>
    </row>
    <row r="34" customFormat="false" ht="15" hidden="false" customHeight="false" outlineLevel="0" collapsed="false">
      <c r="A34" s="46" t="n">
        <f aca="false">Ergebnisse!$K$7/70+Momente!A33</f>
        <v>4.05</v>
      </c>
      <c r="B34" s="46" t="n">
        <f aca="false">A34/Ergebnisse!$K$7</f>
        <v>0.385714285714286</v>
      </c>
      <c r="C34" s="46" t="n">
        <f aca="false">(Ergebnisse!$K$7-Momente!A34)/Ergebnisse!$K$7</f>
        <v>0.614285714285714</v>
      </c>
      <c r="E34" s="43" t="n">
        <f aca="false">($B34*$C34*0.5)*Länge^2*Gewicht</f>
        <v>53812.35</v>
      </c>
      <c r="F34" s="43" t="n">
        <f aca="false">IF(Länge1&lt;$A34,$C34*Länge1*Last1,$B34*(Länge-Länge1)*Last1)</f>
        <v>810</v>
      </c>
      <c r="G34" s="43" t="n">
        <f aca="false">IF(Länge2&lt;$A34,$C34*Länge2*Last2,$B34*(Länge-Länge2)*Last2)</f>
        <v>1928.57142857142</v>
      </c>
      <c r="H34" s="43" t="n">
        <f aca="false">SUM(E34:G34)</f>
        <v>56550.9214285714</v>
      </c>
      <c r="I34" s="47" t="n">
        <f aca="false">Ergebnisse!$K$7/70+Momente!I33</f>
        <v>4.05</v>
      </c>
    </row>
    <row r="35" customFormat="false" ht="15" hidden="false" customHeight="false" outlineLevel="0" collapsed="false">
      <c r="A35" s="46" t="n">
        <f aca="false">Ergebnisse!$K$7/70+Momente!A34</f>
        <v>4.2</v>
      </c>
      <c r="B35" s="46" t="n">
        <f aca="false">A35/Ergebnisse!$K$7</f>
        <v>0.4</v>
      </c>
      <c r="C35" s="46" t="n">
        <f aca="false">(Ergebnisse!$K$7-Momente!A35)/Ergebnisse!$K$7</f>
        <v>0.6</v>
      </c>
      <c r="E35" s="43" t="n">
        <f aca="false">($B35*$C35*0.5)*Länge^2*Gewicht</f>
        <v>54507.6</v>
      </c>
      <c r="F35" s="43" t="n">
        <f aca="false">IF(Länge1&lt;$A35,$C35*Länge1*Last1,$B35*(Länge-Länge1)*Last1)</f>
        <v>840</v>
      </c>
      <c r="G35" s="43" t="n">
        <f aca="false">IF(Länge2&lt;$A35,$C35*Länge2*Last2,$B35*(Länge-Länge2)*Last2)</f>
        <v>1999.99999999999</v>
      </c>
      <c r="H35" s="43" t="n">
        <f aca="false">SUM(E35:G35)</f>
        <v>57347.6</v>
      </c>
      <c r="I35" s="47" t="n">
        <f aca="false">Ergebnisse!$K$7/70+Momente!I34</f>
        <v>4.2</v>
      </c>
    </row>
    <row r="36" customFormat="false" ht="15" hidden="false" customHeight="false" outlineLevel="0" collapsed="false">
      <c r="A36" s="46" t="n">
        <f aca="false">Ergebnisse!$K$7/70+Momente!A35</f>
        <v>4.35</v>
      </c>
      <c r="B36" s="46" t="n">
        <f aca="false">A36/Ergebnisse!$K$7</f>
        <v>0.414285714285714</v>
      </c>
      <c r="C36" s="46" t="n">
        <f aca="false">(Ergebnisse!$K$7-Momente!A36)/Ergebnisse!$K$7</f>
        <v>0.585714285714286</v>
      </c>
      <c r="E36" s="43" t="n">
        <f aca="false">($B36*$C36*0.5)*Länge^2*Gewicht</f>
        <v>55110.15</v>
      </c>
      <c r="F36" s="43" t="n">
        <f aca="false">IF(Länge1&lt;$A36,$C36*Länge1*Last1,$B36*(Länge-Länge1)*Last1)</f>
        <v>870</v>
      </c>
      <c r="G36" s="43" t="n">
        <f aca="false">IF(Länge2&lt;$A36,$C36*Länge2*Last2,$B36*(Länge-Länge2)*Last2)</f>
        <v>2071.42857142856</v>
      </c>
      <c r="H36" s="43" t="n">
        <f aca="false">SUM(E36:G36)</f>
        <v>58051.5785714286</v>
      </c>
      <c r="I36" s="47" t="n">
        <f aca="false">Ergebnisse!$K$7/70+Momente!I35</f>
        <v>4.35</v>
      </c>
    </row>
    <row r="37" customFormat="false" ht="15" hidden="false" customHeight="false" outlineLevel="0" collapsed="false">
      <c r="A37" s="46" t="n">
        <f aca="false">Ergebnisse!$K$7/70+Momente!A36</f>
        <v>4.5</v>
      </c>
      <c r="B37" s="46" t="n">
        <f aca="false">A37/Ergebnisse!$K$7</f>
        <v>0.428571428571429</v>
      </c>
      <c r="C37" s="46" t="n">
        <f aca="false">(Ergebnisse!$K$7-Momente!A37)/Ergebnisse!$K$7</f>
        <v>0.571428571428571</v>
      </c>
      <c r="E37" s="43" t="n">
        <f aca="false">($B37*$C37*0.5)*Länge^2*Gewicht</f>
        <v>55620</v>
      </c>
      <c r="F37" s="43" t="n">
        <f aca="false">IF(Länge1&lt;$A37,$C37*Länge1*Last1,$B37*(Länge-Länge1)*Last1)</f>
        <v>900</v>
      </c>
      <c r="G37" s="43" t="n">
        <f aca="false">IF(Länge2&lt;$A37,$C37*Länge2*Last2,$B37*(Länge-Länge2)*Last2)</f>
        <v>2142.85714285714</v>
      </c>
      <c r="H37" s="43" t="n">
        <f aca="false">SUM(E37:G37)</f>
        <v>58662.8571428571</v>
      </c>
      <c r="I37" s="47" t="n">
        <f aca="false">Ergebnisse!$K$7/70+Momente!I36</f>
        <v>4.5</v>
      </c>
    </row>
    <row r="38" customFormat="false" ht="15" hidden="false" customHeight="false" outlineLevel="0" collapsed="false">
      <c r="A38" s="46" t="n">
        <f aca="false">Ergebnisse!$K$7/70+Momente!A37</f>
        <v>4.65</v>
      </c>
      <c r="B38" s="46" t="n">
        <f aca="false">A38/Ergebnisse!$K$7</f>
        <v>0.442857142857143</v>
      </c>
      <c r="C38" s="46" t="n">
        <f aca="false">(Ergebnisse!$K$7-Momente!A38)/Ergebnisse!$K$7</f>
        <v>0.557142857142857</v>
      </c>
      <c r="E38" s="43" t="n">
        <f aca="false">($B38*$C38*0.5)*Länge^2*Gewicht</f>
        <v>56037.15</v>
      </c>
      <c r="F38" s="43" t="n">
        <f aca="false">IF(Länge1&lt;$A38,$C38*Länge1*Last1,$B38*(Länge-Länge1)*Last1)</f>
        <v>930</v>
      </c>
      <c r="G38" s="43" t="n">
        <f aca="false">IF(Länge2&lt;$A38,$C38*Länge2*Last2,$B38*(Länge-Länge2)*Last2)</f>
        <v>2214.28571428571</v>
      </c>
      <c r="H38" s="43" t="n">
        <f aca="false">SUM(E38:G38)</f>
        <v>59181.4357142857</v>
      </c>
      <c r="I38" s="47" t="n">
        <f aca="false">Ergebnisse!$K$7/70+Momente!I37</f>
        <v>4.65</v>
      </c>
    </row>
    <row r="39" customFormat="false" ht="15" hidden="false" customHeight="false" outlineLevel="0" collapsed="false">
      <c r="A39" s="46" t="n">
        <f aca="false">Ergebnisse!$K$7/70+Momente!A38</f>
        <v>4.8</v>
      </c>
      <c r="B39" s="46" t="n">
        <f aca="false">A39/Ergebnisse!$K$7</f>
        <v>0.457142857142857</v>
      </c>
      <c r="C39" s="46" t="n">
        <f aca="false">(Ergebnisse!$K$7-Momente!A39)/Ergebnisse!$K$7</f>
        <v>0.542857142857143</v>
      </c>
      <c r="E39" s="43" t="n">
        <f aca="false">($B39*$C39*0.5)*Länge^2*Gewicht</f>
        <v>56361.6</v>
      </c>
      <c r="F39" s="43" t="n">
        <f aca="false">IF(Länge1&lt;$A39,$C39*Länge1*Last1,$B39*(Länge-Länge1)*Last1)</f>
        <v>960</v>
      </c>
      <c r="G39" s="43" t="n">
        <f aca="false">IF(Länge2&lt;$A39,$C39*Länge2*Last2,$B39*(Länge-Länge2)*Last2)</f>
        <v>2285.71428571428</v>
      </c>
      <c r="H39" s="43" t="n">
        <f aca="false">SUM(E39:G39)</f>
        <v>59607.3142857143</v>
      </c>
      <c r="I39" s="47" t="n">
        <f aca="false">Ergebnisse!$K$7/70+Momente!I38</f>
        <v>4.8</v>
      </c>
    </row>
    <row r="40" customFormat="false" ht="15" hidden="false" customHeight="false" outlineLevel="0" collapsed="false">
      <c r="A40" s="46" t="n">
        <f aca="false">Ergebnisse!$K$7/70+Momente!A39</f>
        <v>4.95</v>
      </c>
      <c r="B40" s="46" t="n">
        <f aca="false">A40/Ergebnisse!$K$7</f>
        <v>0.471428571428572</v>
      </c>
      <c r="C40" s="46" t="n">
        <f aca="false">(Ergebnisse!$K$7-Momente!A40)/Ergebnisse!$K$7</f>
        <v>0.528571428571429</v>
      </c>
      <c r="E40" s="43" t="n">
        <f aca="false">($B40*$C40*0.5)*Länge^2*Gewicht</f>
        <v>56593.35</v>
      </c>
      <c r="F40" s="43" t="n">
        <f aca="false">IF(Länge1&lt;$A40,$C40*Länge1*Last1,$B40*(Länge-Länge1)*Last1)</f>
        <v>990</v>
      </c>
      <c r="G40" s="43" t="n">
        <f aca="false">IF(Länge2&lt;$A40,$C40*Länge2*Last2,$B40*(Länge-Länge2)*Last2)</f>
        <v>2357.14285714285</v>
      </c>
      <c r="H40" s="43" t="n">
        <f aca="false">SUM(E40:G40)</f>
        <v>59940.4928571429</v>
      </c>
      <c r="I40" s="47" t="n">
        <f aca="false">Ergebnisse!$K$7/70+Momente!I39</f>
        <v>4.95</v>
      </c>
    </row>
    <row r="41" customFormat="false" ht="15" hidden="false" customHeight="false" outlineLevel="0" collapsed="false">
      <c r="A41" s="46" t="n">
        <f aca="false">Ergebnisse!$K$7/70+Momente!A40</f>
        <v>5.1</v>
      </c>
      <c r="B41" s="46" t="n">
        <f aca="false">A41/Ergebnisse!$K$7</f>
        <v>0.485714285714286</v>
      </c>
      <c r="C41" s="46" t="n">
        <f aca="false">(Ergebnisse!$K$7-Momente!A41)/Ergebnisse!$K$7</f>
        <v>0.514285714285714</v>
      </c>
      <c r="E41" s="43" t="n">
        <f aca="false">($B41*$C41*0.5)*Länge^2*Gewicht</f>
        <v>56732.4</v>
      </c>
      <c r="F41" s="43" t="n">
        <f aca="false">IF(Länge1&lt;$A41,$C41*Länge1*Last1,$B41*(Länge-Länge1)*Last1)</f>
        <v>1020</v>
      </c>
      <c r="G41" s="43" t="n">
        <f aca="false">IF(Länge2&lt;$A41,$C41*Länge2*Last2,$B41*(Länge-Länge2)*Last2)</f>
        <v>2428.57142857142</v>
      </c>
      <c r="H41" s="43" t="n">
        <f aca="false">SUM(E41:G41)</f>
        <v>60180.9714285714</v>
      </c>
      <c r="I41" s="47" t="n">
        <f aca="false">Ergebnisse!$K$7/70+Momente!I40</f>
        <v>5.1</v>
      </c>
    </row>
    <row r="42" customFormat="false" ht="15" hidden="false" customHeight="false" outlineLevel="0" collapsed="false">
      <c r="A42" s="46" t="n">
        <f aca="false">Ergebnisse!$K$7/70+Momente!A41</f>
        <v>5.25</v>
      </c>
      <c r="B42" s="46" t="n">
        <f aca="false">A42/Ergebnisse!$K$7</f>
        <v>0.5</v>
      </c>
      <c r="C42" s="46" t="n">
        <f aca="false">(Ergebnisse!$K$7-Momente!A42)/Ergebnisse!$K$7</f>
        <v>0.5</v>
      </c>
      <c r="E42" s="43" t="n">
        <f aca="false">($B42*$C42*0.5)*Länge^2*Gewicht</f>
        <v>56778.75</v>
      </c>
      <c r="F42" s="43" t="n">
        <f aca="false">IF(Länge1&lt;$A42,$C42*Länge1*Last1,$B42*(Länge-Länge1)*Last1)</f>
        <v>1050</v>
      </c>
      <c r="G42" s="43" t="n">
        <f aca="false">IF(Länge2&lt;$A42,$C42*Länge2*Last2,$B42*(Länge-Länge2)*Last2)</f>
        <v>2499.99999999999</v>
      </c>
      <c r="H42" s="43" t="n">
        <f aca="false">SUM(E42:G42)</f>
        <v>60328.75</v>
      </c>
      <c r="I42" s="47" t="n">
        <f aca="false">Ergebnisse!$K$7/70+Momente!I41</f>
        <v>5.25</v>
      </c>
    </row>
    <row r="43" customFormat="false" ht="15" hidden="false" customHeight="false" outlineLevel="0" collapsed="false">
      <c r="A43" s="46" t="n">
        <f aca="false">Ergebnisse!$K$7/70+Momente!A42</f>
        <v>5.4</v>
      </c>
      <c r="B43" s="46" t="n">
        <f aca="false">A43/Ergebnisse!$K$7</f>
        <v>0.514285714285714</v>
      </c>
      <c r="C43" s="46" t="n">
        <f aca="false">(Ergebnisse!$K$7-Momente!A43)/Ergebnisse!$K$7</f>
        <v>0.485714285714286</v>
      </c>
      <c r="E43" s="43" t="n">
        <f aca="false">($B43*$C43*0.5)*Länge^2*Gewicht</f>
        <v>56732.4</v>
      </c>
      <c r="F43" s="43" t="n">
        <f aca="false">IF(Länge1&lt;$A43,$C43*Länge1*Last1,$B43*(Länge-Länge1)*Last1)</f>
        <v>1080</v>
      </c>
      <c r="G43" s="43" t="n">
        <f aca="false">IF(Länge2&lt;$A43,$C43*Länge2*Last2,$B43*(Länge-Länge2)*Last2)</f>
        <v>2571.42857142856</v>
      </c>
      <c r="H43" s="43" t="n">
        <f aca="false">SUM(E43:G43)</f>
        <v>60383.8285714286</v>
      </c>
      <c r="I43" s="47" t="n">
        <f aca="false">Ergebnisse!$K$7/70+Momente!I42</f>
        <v>5.4</v>
      </c>
    </row>
    <row r="44" customFormat="false" ht="15" hidden="false" customHeight="false" outlineLevel="0" collapsed="false">
      <c r="A44" s="46" t="n">
        <f aca="false">Ergebnisse!$K$7/70+Momente!A43</f>
        <v>5.55</v>
      </c>
      <c r="B44" s="46" t="n">
        <f aca="false">A44/Ergebnisse!$K$7</f>
        <v>0.528571428571429</v>
      </c>
      <c r="C44" s="46" t="n">
        <f aca="false">(Ergebnisse!$K$7-Momente!A44)/Ergebnisse!$K$7</f>
        <v>0.471428571428571</v>
      </c>
      <c r="E44" s="43" t="n">
        <f aca="false">($B44*$C44*0.5)*Länge^2*Gewicht</f>
        <v>56593.35</v>
      </c>
      <c r="F44" s="43" t="n">
        <f aca="false">IF(Länge1&lt;$A44,$C44*Länge1*Last1,$B44*(Länge-Länge1)*Last1)</f>
        <v>1110</v>
      </c>
      <c r="G44" s="43" t="n">
        <f aca="false">IF(Länge2&lt;$A44,$C44*Länge2*Last2,$B44*(Länge-Länge2)*Last2)</f>
        <v>2642.85714285713</v>
      </c>
      <c r="H44" s="43" t="n">
        <f aca="false">SUM(E44:G44)</f>
        <v>60346.2071428571</v>
      </c>
      <c r="I44" s="47" t="n">
        <f aca="false">Ergebnisse!$K$7/70+Momente!I43</f>
        <v>5.55</v>
      </c>
    </row>
    <row r="45" customFormat="false" ht="15" hidden="false" customHeight="false" outlineLevel="0" collapsed="false">
      <c r="A45" s="46" t="n">
        <f aca="false">Ergebnisse!$K$7/70+Momente!A44</f>
        <v>5.7</v>
      </c>
      <c r="B45" s="46" t="n">
        <f aca="false">A45/Ergebnisse!$K$7</f>
        <v>0.542857142857143</v>
      </c>
      <c r="C45" s="46" t="n">
        <f aca="false">(Ergebnisse!$K$7-Momente!A45)/Ergebnisse!$K$7</f>
        <v>0.457142857142857</v>
      </c>
      <c r="E45" s="43" t="n">
        <f aca="false">($B45*$C45*0.5)*Länge^2*Gewicht</f>
        <v>56361.6</v>
      </c>
      <c r="F45" s="43" t="n">
        <f aca="false">IF(Länge1&lt;$A45,$C45*Länge1*Last1,$B45*(Länge-Länge1)*Last1)</f>
        <v>1140</v>
      </c>
      <c r="G45" s="43" t="n">
        <f aca="false">IF(Länge2&lt;$A45,$C45*Länge2*Last2,$B45*(Länge-Länge2)*Last2)</f>
        <v>2714.28571428571</v>
      </c>
      <c r="H45" s="43" t="n">
        <f aca="false">SUM(E45:G45)</f>
        <v>60215.8857142857</v>
      </c>
      <c r="I45" s="47" t="n">
        <f aca="false">Ergebnisse!$K$7/70+Momente!I44</f>
        <v>5.7</v>
      </c>
    </row>
    <row r="46" customFormat="false" ht="15" hidden="false" customHeight="false" outlineLevel="0" collapsed="false">
      <c r="A46" s="46" t="n">
        <f aca="false">Ergebnisse!$K$7/70+Momente!A45</f>
        <v>5.85</v>
      </c>
      <c r="B46" s="46" t="n">
        <f aca="false">A46/Ergebnisse!$K$7</f>
        <v>0.557142857142858</v>
      </c>
      <c r="C46" s="46" t="n">
        <f aca="false">(Ergebnisse!$K$7-Momente!A46)/Ergebnisse!$K$7</f>
        <v>0.442857142857143</v>
      </c>
      <c r="E46" s="43" t="n">
        <f aca="false">($B46*$C46*0.5)*Länge^2*Gewicht</f>
        <v>56037.15</v>
      </c>
      <c r="F46" s="43" t="n">
        <f aca="false">IF(Länge1&lt;$A46,$C46*Länge1*Last1,$B46*(Länge-Länge1)*Last1)</f>
        <v>1170</v>
      </c>
      <c r="G46" s="43" t="n">
        <f aca="false">IF(Länge2&lt;$A46,$C46*Länge2*Last2,$B46*(Länge-Länge2)*Last2)</f>
        <v>2785.71428571428</v>
      </c>
      <c r="H46" s="43" t="n">
        <f aca="false">SUM(E46:G46)</f>
        <v>59992.8642857143</v>
      </c>
      <c r="I46" s="47" t="n">
        <f aca="false">Ergebnisse!$K$7/70+Momente!I45</f>
        <v>5.85</v>
      </c>
    </row>
    <row r="47" customFormat="false" ht="15" hidden="false" customHeight="false" outlineLevel="0" collapsed="false">
      <c r="A47" s="46" t="n">
        <f aca="false">Ergebnisse!$K$7/70+Momente!A46</f>
        <v>6</v>
      </c>
      <c r="B47" s="46" t="n">
        <f aca="false">A47/Ergebnisse!$K$7</f>
        <v>0.571428571428572</v>
      </c>
      <c r="C47" s="46" t="n">
        <f aca="false">(Ergebnisse!$K$7-Momente!A47)/Ergebnisse!$K$7</f>
        <v>0.428571428571428</v>
      </c>
      <c r="E47" s="43" t="n">
        <f aca="false">($B47*$C47*0.5)*Länge^2*Gewicht</f>
        <v>55620</v>
      </c>
      <c r="F47" s="43" t="n">
        <f aca="false">IF(Länge1&lt;$A47,$C47*Länge1*Last1,$B47*(Länge-Länge1)*Last1)</f>
        <v>1200</v>
      </c>
      <c r="G47" s="43" t="n">
        <f aca="false">IF(Länge2&lt;$A47,$C47*Länge2*Last2,$B47*(Länge-Länge2)*Last2)</f>
        <v>2857.14285714285</v>
      </c>
      <c r="H47" s="43" t="n">
        <f aca="false">SUM(E47:G47)</f>
        <v>59677.1428571428</v>
      </c>
      <c r="I47" s="47" t="n">
        <f aca="false">Ergebnisse!$K$7/70+Momente!I46</f>
        <v>6</v>
      </c>
    </row>
    <row r="48" customFormat="false" ht="15" hidden="false" customHeight="false" outlineLevel="0" collapsed="false">
      <c r="A48" s="46" t="n">
        <f aca="false">Ergebnisse!$K$7/70+Momente!A47</f>
        <v>6.15</v>
      </c>
      <c r="B48" s="46" t="n">
        <f aca="false">A48/Ergebnisse!$K$7</f>
        <v>0.585714285714286</v>
      </c>
      <c r="C48" s="46" t="n">
        <f aca="false">(Ergebnisse!$K$7-Momente!A48)/Ergebnisse!$K$7</f>
        <v>0.414285714285714</v>
      </c>
      <c r="E48" s="43" t="n">
        <f aca="false">($B48*$C48*0.5)*Länge^2*Gewicht</f>
        <v>55110.15</v>
      </c>
      <c r="F48" s="43" t="n">
        <f aca="false">IF(Länge1&lt;$A48,$C48*Länge1*Last1,$B48*(Länge-Länge1)*Last1)</f>
        <v>1230</v>
      </c>
      <c r="G48" s="43" t="n">
        <f aca="false">IF(Länge2&lt;$A48,$C48*Länge2*Last2,$B48*(Länge-Länge2)*Last2)</f>
        <v>2928.57142857142</v>
      </c>
      <c r="H48" s="43" t="n">
        <f aca="false">SUM(E48:G48)</f>
        <v>59268.7214285714</v>
      </c>
      <c r="I48" s="47" t="n">
        <f aca="false">Ergebnisse!$K$7/70+Momente!I47</f>
        <v>6.15</v>
      </c>
    </row>
    <row r="49" customFormat="false" ht="15" hidden="false" customHeight="false" outlineLevel="0" collapsed="false">
      <c r="A49" s="46" t="n">
        <f aca="false">Ergebnisse!$K$7/70+Momente!A48</f>
        <v>6.3</v>
      </c>
      <c r="B49" s="46" t="n">
        <f aca="false">A49/Ergebnisse!$K$7</f>
        <v>0.6</v>
      </c>
      <c r="C49" s="46" t="n">
        <f aca="false">(Ergebnisse!$K$7-Momente!A49)/Ergebnisse!$K$7</f>
        <v>0.4</v>
      </c>
      <c r="E49" s="43" t="n">
        <f aca="false">($B49*$C49*0.5)*Länge^2*Gewicht</f>
        <v>54507.6</v>
      </c>
      <c r="F49" s="43" t="n">
        <f aca="false">IF(Länge1&lt;$A49,$C49*Länge1*Last1,$B49*(Länge-Länge1)*Last1)</f>
        <v>1260</v>
      </c>
      <c r="G49" s="43" t="n">
        <f aca="false">IF(Länge2&lt;$A49,$C49*Länge2*Last2,$B49*(Länge-Länge2)*Last2)</f>
        <v>2999.99999999999</v>
      </c>
      <c r="H49" s="43" t="n">
        <f aca="false">SUM(E49:G49)</f>
        <v>58767.6</v>
      </c>
      <c r="I49" s="47" t="n">
        <f aca="false">Ergebnisse!$K$7/70+Momente!I48</f>
        <v>6.3</v>
      </c>
    </row>
    <row r="50" customFormat="false" ht="15" hidden="false" customHeight="false" outlineLevel="0" collapsed="false">
      <c r="A50" s="46" t="n">
        <f aca="false">Ergebnisse!$K$7/70+Momente!A49</f>
        <v>6.45</v>
      </c>
      <c r="B50" s="46" t="n">
        <f aca="false">A50/Ergebnisse!$K$7</f>
        <v>0.614285714285715</v>
      </c>
      <c r="C50" s="46" t="n">
        <f aca="false">(Ergebnisse!$K$7-Momente!A50)/Ergebnisse!$K$7</f>
        <v>0.385714285714285</v>
      </c>
      <c r="E50" s="43" t="n">
        <f aca="false">($B50*$C50*0.5)*Länge^2*Gewicht</f>
        <v>53812.35</v>
      </c>
      <c r="F50" s="43" t="n">
        <f aca="false">IF(Länge1&lt;$A50,$C50*Länge1*Last1,$B50*(Länge-Länge1)*Last1)</f>
        <v>1290</v>
      </c>
      <c r="G50" s="43" t="n">
        <f aca="false">IF(Länge2&lt;$A50,$C50*Länge2*Last2,$B50*(Länge-Länge2)*Last2)</f>
        <v>3071.42857142856</v>
      </c>
      <c r="H50" s="43" t="n">
        <f aca="false">SUM(E50:G50)</f>
        <v>58173.7785714286</v>
      </c>
      <c r="I50" s="47" t="n">
        <f aca="false">Ergebnisse!$K$7/70+Momente!I49</f>
        <v>6.45</v>
      </c>
    </row>
    <row r="51" customFormat="false" ht="15" hidden="false" customHeight="false" outlineLevel="0" collapsed="false">
      <c r="A51" s="46" t="n">
        <f aca="false">Ergebnisse!$K$7/70+Momente!A50</f>
        <v>6.60000000000001</v>
      </c>
      <c r="B51" s="46" t="n">
        <f aca="false">A51/Ergebnisse!$K$7</f>
        <v>0.628571428571429</v>
      </c>
      <c r="C51" s="46" t="n">
        <f aca="false">(Ergebnisse!$K$7-Momente!A51)/Ergebnisse!$K$7</f>
        <v>0.371428571428571</v>
      </c>
      <c r="E51" s="43" t="n">
        <f aca="false">($B51*$C51*0.5)*Länge^2*Gewicht</f>
        <v>53024.4</v>
      </c>
      <c r="F51" s="43" t="n">
        <f aca="false">IF(Länge1&lt;$A51,$C51*Länge1*Last1,$B51*(Länge-Länge1)*Last1)</f>
        <v>1320</v>
      </c>
      <c r="G51" s="43" t="n">
        <f aca="false">IF(Länge2&lt;$A51,$C51*Länge2*Last2,$B51*(Länge-Länge2)*Last2)</f>
        <v>3142.85714285713</v>
      </c>
      <c r="H51" s="43" t="n">
        <f aca="false">SUM(E51:G51)</f>
        <v>57487.2571428571</v>
      </c>
      <c r="I51" s="47" t="n">
        <f aca="false">Ergebnisse!$K$7/70+Momente!I50</f>
        <v>6.60000000000001</v>
      </c>
    </row>
    <row r="52" customFormat="false" ht="15" hidden="false" customHeight="false" outlineLevel="0" collapsed="false">
      <c r="A52" s="46" t="n">
        <f aca="false">Ergebnisse!$K$7/70+Momente!A51</f>
        <v>6.75000000000001</v>
      </c>
      <c r="B52" s="46" t="n">
        <f aca="false">A52/Ergebnisse!$K$7</f>
        <v>0.642857142857143</v>
      </c>
      <c r="C52" s="46" t="n">
        <f aca="false">(Ergebnisse!$K$7-Momente!A52)/Ergebnisse!$K$7</f>
        <v>0.357142857142857</v>
      </c>
      <c r="E52" s="43" t="n">
        <f aca="false">($B52*$C52*0.5)*Länge^2*Gewicht</f>
        <v>52143.75</v>
      </c>
      <c r="F52" s="43" t="n">
        <f aca="false">IF(Länge1&lt;$A52,$C52*Länge1*Last1,$B52*(Länge-Länge1)*Last1)</f>
        <v>1350</v>
      </c>
      <c r="G52" s="43" t="n">
        <f aca="false">IF(Länge2&lt;$A52,$C52*Länge2*Last2,$B52*(Länge-Länge2)*Last2)</f>
        <v>3214.28571428571</v>
      </c>
      <c r="H52" s="43" t="n">
        <f aca="false">SUM(E52:G52)</f>
        <v>56708.0357142857</v>
      </c>
      <c r="I52" s="47" t="n">
        <f aca="false">Ergebnisse!$K$7/70+Momente!I51</f>
        <v>6.75000000000001</v>
      </c>
    </row>
    <row r="53" customFormat="false" ht="15" hidden="false" customHeight="false" outlineLevel="0" collapsed="false">
      <c r="A53" s="46" t="n">
        <f aca="false">Ergebnisse!$K$7/70+Momente!A52</f>
        <v>6.90000000000001</v>
      </c>
      <c r="B53" s="46" t="n">
        <f aca="false">A53/Ergebnisse!$K$7</f>
        <v>0.657142857142858</v>
      </c>
      <c r="C53" s="46" t="n">
        <f aca="false">(Ergebnisse!$K$7-Momente!A53)/Ergebnisse!$K$7</f>
        <v>0.342857142857142</v>
      </c>
      <c r="E53" s="43" t="n">
        <f aca="false">($B53*$C53*0.5)*Länge^2*Gewicht</f>
        <v>51170.4</v>
      </c>
      <c r="F53" s="43" t="n">
        <f aca="false">IF(Länge1&lt;$A53,$C53*Länge1*Last1,$B53*(Länge-Länge1)*Last1)</f>
        <v>1380</v>
      </c>
      <c r="G53" s="43" t="n">
        <f aca="false">IF(Länge2&lt;$A53,$C53*Länge2*Last2,$B53*(Länge-Länge2)*Last2)</f>
        <v>3285.71428571428</v>
      </c>
      <c r="H53" s="43" t="n">
        <f aca="false">SUM(E53:G53)</f>
        <v>55836.1142857142</v>
      </c>
      <c r="I53" s="47" t="n">
        <f aca="false">Ergebnisse!$K$7/70+Momente!I52</f>
        <v>6.90000000000001</v>
      </c>
    </row>
    <row r="54" customFormat="false" ht="15" hidden="false" customHeight="false" outlineLevel="0" collapsed="false">
      <c r="A54" s="46" t="n">
        <f aca="false">Ergebnisse!$K$7/70+Momente!A53</f>
        <v>7.05000000000001</v>
      </c>
      <c r="B54" s="46" t="n">
        <f aca="false">A54/Ergebnisse!$K$7</f>
        <v>0.671428571428572</v>
      </c>
      <c r="C54" s="46" t="n">
        <f aca="false">(Ergebnisse!$K$7-Momente!A54)/Ergebnisse!$K$7</f>
        <v>0.328571428571428</v>
      </c>
      <c r="E54" s="43" t="n">
        <f aca="false">($B54*$C54*0.5)*Länge^2*Gewicht</f>
        <v>50104.35</v>
      </c>
      <c r="F54" s="43" t="n">
        <f aca="false">IF(Länge1&lt;$A54,$C54*Länge1*Last1,$B54*(Länge-Länge1)*Last1)</f>
        <v>1380</v>
      </c>
      <c r="G54" s="43" t="n">
        <f aca="false">IF(Länge2&lt;$A54,$C54*Länge2*Last2,$B54*(Länge-Länge2)*Last2)</f>
        <v>3357.14285714285</v>
      </c>
      <c r="H54" s="43" t="n">
        <f aca="false">SUM(E54:G54)</f>
        <v>54841.4928571428</v>
      </c>
      <c r="I54" s="47" t="n">
        <f aca="false">Ergebnisse!$K$7/70+Momente!I53</f>
        <v>7.05000000000001</v>
      </c>
    </row>
    <row r="55" customFormat="false" ht="15" hidden="false" customHeight="false" outlineLevel="0" collapsed="false">
      <c r="A55" s="46" t="n">
        <f aca="false">Ergebnisse!$K$7/70+Momente!A54</f>
        <v>7.20000000000001</v>
      </c>
      <c r="B55" s="46" t="n">
        <f aca="false">A55/Ergebnisse!$K$7</f>
        <v>0.685714285714286</v>
      </c>
      <c r="C55" s="46" t="n">
        <f aca="false">(Ergebnisse!$K$7-Momente!A55)/Ergebnisse!$K$7</f>
        <v>0.314285714285714</v>
      </c>
      <c r="E55" s="43" t="n">
        <f aca="false">($B55*$C55*0.5)*Länge^2*Gewicht</f>
        <v>48945.6</v>
      </c>
      <c r="F55" s="43" t="n">
        <f aca="false">IF(Länge1&lt;$A55,$C55*Länge1*Last1,$B55*(Länge-Länge1)*Last1)</f>
        <v>1320</v>
      </c>
      <c r="G55" s="43" t="n">
        <f aca="false">IF(Länge2&lt;$A55,$C55*Länge2*Last2,$B55*(Länge-Länge2)*Last2)</f>
        <v>3428.57142857142</v>
      </c>
      <c r="H55" s="43" t="n">
        <f aca="false">SUM(E55:G55)</f>
        <v>53694.1714285714</v>
      </c>
      <c r="I55" s="47" t="n">
        <f aca="false">Ergebnisse!$K$7/70+Momente!I54</f>
        <v>7.20000000000001</v>
      </c>
    </row>
    <row r="56" customFormat="false" ht="15" hidden="false" customHeight="false" outlineLevel="0" collapsed="false">
      <c r="A56" s="46" t="n">
        <f aca="false">Ergebnisse!$K$7/70+Momente!A55</f>
        <v>7.35000000000001</v>
      </c>
      <c r="B56" s="46" t="n">
        <f aca="false">A56/Ergebnisse!$K$7</f>
        <v>0.700000000000001</v>
      </c>
      <c r="C56" s="46" t="n">
        <f aca="false">(Ergebnisse!$K$7-Momente!A56)/Ergebnisse!$K$7</f>
        <v>0.299999999999999</v>
      </c>
      <c r="E56" s="43" t="n">
        <f aca="false">($B56*$C56*0.5)*Länge^2*Gewicht</f>
        <v>47694.1499999999</v>
      </c>
      <c r="F56" s="43" t="n">
        <f aca="false">IF(Länge1&lt;$A56,$C56*Länge1*Last1,$B56*(Länge-Länge1)*Last1)</f>
        <v>1260</v>
      </c>
      <c r="G56" s="43" t="n">
        <f aca="false">IF(Länge2&lt;$A56,$C56*Länge2*Last2,$B56*(Länge-Länge2)*Last2)</f>
        <v>3499.99999999999</v>
      </c>
      <c r="H56" s="43" t="n">
        <f aca="false">SUM(E56:G56)</f>
        <v>52454.1499999999</v>
      </c>
      <c r="I56" s="47" t="n">
        <f aca="false">Ergebnisse!$K$7/70+Momente!I55</f>
        <v>7.35000000000001</v>
      </c>
    </row>
    <row r="57" customFormat="false" ht="15" hidden="false" customHeight="false" outlineLevel="0" collapsed="false">
      <c r="A57" s="46" t="n">
        <f aca="false">Ergebnisse!$K$7/70+Momente!A56</f>
        <v>7.50000000000001</v>
      </c>
      <c r="B57" s="46" t="n">
        <f aca="false">A57/Ergebnisse!$K$7</f>
        <v>0.714285714285715</v>
      </c>
      <c r="C57" s="46" t="n">
        <f aca="false">(Ergebnisse!$K$7-Momente!A57)/Ergebnisse!$K$7</f>
        <v>0.285714285714285</v>
      </c>
      <c r="E57" s="43" t="n">
        <f aca="false">($B57*$C57*0.5)*Länge^2*Gewicht</f>
        <v>46349.9999999999</v>
      </c>
      <c r="F57" s="43" t="n">
        <f aca="false">IF(Länge1&lt;$A57,$C57*Länge1*Last1,$B57*(Länge-Länge1)*Last1)</f>
        <v>1200</v>
      </c>
      <c r="G57" s="43" t="n">
        <f aca="false">IF(Länge2&lt;$A57,$C57*Länge2*Last2,$B57*(Länge-Länge2)*Last2)</f>
        <v>3571.42857142856</v>
      </c>
      <c r="H57" s="43" t="n">
        <f aca="false">SUM(E57:G57)</f>
        <v>51121.4285714285</v>
      </c>
      <c r="I57" s="47" t="n">
        <f aca="false">Ergebnisse!$K$7/70+Momente!I56</f>
        <v>7.50000000000001</v>
      </c>
    </row>
    <row r="58" customFormat="false" ht="15" hidden="false" customHeight="false" outlineLevel="0" collapsed="false">
      <c r="A58" s="46" t="n">
        <f aca="false">Ergebnisse!$K$7/70+Momente!A57</f>
        <v>7.65000000000001</v>
      </c>
      <c r="B58" s="46" t="n">
        <f aca="false">A58/Ergebnisse!$K$7</f>
        <v>0.728571428571429</v>
      </c>
      <c r="C58" s="46" t="n">
        <f aca="false">(Ergebnisse!$K$7-Momente!A58)/Ergebnisse!$K$7</f>
        <v>0.271428571428571</v>
      </c>
      <c r="E58" s="43" t="n">
        <f aca="false">($B58*$C58*0.5)*Länge^2*Gewicht</f>
        <v>44913.1499999999</v>
      </c>
      <c r="F58" s="43" t="n">
        <f aca="false">IF(Länge1&lt;$A58,$C58*Länge1*Last1,$B58*(Länge-Länge1)*Last1)</f>
        <v>1140</v>
      </c>
      <c r="G58" s="43" t="n">
        <f aca="false">IF(Länge2&lt;$A58,$C58*Länge2*Last2,$B58*(Länge-Länge2)*Last2)</f>
        <v>3642.85714285713</v>
      </c>
      <c r="H58" s="43" t="n">
        <f aca="false">SUM(E58:G58)</f>
        <v>49696.0071428571</v>
      </c>
      <c r="I58" s="47" t="n">
        <f aca="false">Ergebnisse!$K$7/70+Momente!I57</f>
        <v>7.65000000000001</v>
      </c>
    </row>
    <row r="59" customFormat="false" ht="15" hidden="false" customHeight="false" outlineLevel="0" collapsed="false">
      <c r="A59" s="46" t="n">
        <f aca="false">Ergebnisse!$K$7/70+Momente!A58</f>
        <v>7.80000000000001</v>
      </c>
      <c r="B59" s="46" t="n">
        <f aca="false">A59/Ergebnisse!$K$7</f>
        <v>0.742857142857144</v>
      </c>
      <c r="C59" s="46" t="n">
        <f aca="false">(Ergebnisse!$K$7-Momente!A59)/Ergebnisse!$K$7</f>
        <v>0.257142857142856</v>
      </c>
      <c r="E59" s="43" t="n">
        <f aca="false">($B59*$C59*0.5)*Länge^2*Gewicht</f>
        <v>43383.5999999999</v>
      </c>
      <c r="F59" s="43" t="n">
        <f aca="false">IF(Länge1&lt;$A59,$C59*Länge1*Last1,$B59*(Länge-Länge1)*Last1)</f>
        <v>1080</v>
      </c>
      <c r="G59" s="43" t="n">
        <f aca="false">IF(Länge2&lt;$A59,$C59*Länge2*Last2,$B59*(Länge-Länge2)*Last2)</f>
        <v>3714.2857142857</v>
      </c>
      <c r="H59" s="43" t="n">
        <f aca="false">SUM(E59:G59)</f>
        <v>48177.8857142856</v>
      </c>
      <c r="I59" s="47" t="n">
        <f aca="false">Ergebnisse!$K$7/70+Momente!I58</f>
        <v>7.80000000000001</v>
      </c>
    </row>
    <row r="60" customFormat="false" ht="15" hidden="false" customHeight="false" outlineLevel="0" collapsed="false">
      <c r="A60" s="46" t="n">
        <f aca="false">Ergebnisse!$K$7/70+Momente!A59</f>
        <v>7.95000000000001</v>
      </c>
      <c r="B60" s="46" t="n">
        <f aca="false">A60/Ergebnisse!$K$7</f>
        <v>0.757142857142858</v>
      </c>
      <c r="C60" s="46" t="n">
        <f aca="false">(Ergebnisse!$K$7-Momente!A60)/Ergebnisse!$K$7</f>
        <v>0.242857142857142</v>
      </c>
      <c r="E60" s="43" t="n">
        <f aca="false">($B60*$C60*0.5)*Länge^2*Gewicht</f>
        <v>41761.3499999999</v>
      </c>
      <c r="F60" s="43" t="n">
        <f aca="false">IF(Länge1&lt;$A60,$C60*Länge1*Last1,$B60*(Länge-Länge1)*Last1)</f>
        <v>1020</v>
      </c>
      <c r="G60" s="43" t="n">
        <f aca="false">IF(Länge2&lt;$A60,$C60*Länge2*Last2,$B60*(Länge-Länge2)*Last2)</f>
        <v>3785.71428571428</v>
      </c>
      <c r="H60" s="43" t="n">
        <f aca="false">SUM(E60:G60)</f>
        <v>46567.0642857142</v>
      </c>
      <c r="I60" s="47" t="n">
        <f aca="false">Ergebnisse!$K$7/70+Momente!I59</f>
        <v>7.95000000000001</v>
      </c>
    </row>
    <row r="61" customFormat="false" ht="15" hidden="false" customHeight="false" outlineLevel="0" collapsed="false">
      <c r="A61" s="46" t="n">
        <f aca="false">Ergebnisse!$K$7/70+Momente!A60</f>
        <v>8.10000000000001</v>
      </c>
      <c r="B61" s="46" t="n">
        <f aca="false">A61/Ergebnisse!$K$7</f>
        <v>0.771428571428572</v>
      </c>
      <c r="C61" s="46" t="n">
        <f aca="false">(Ergebnisse!$K$7-Momente!A61)/Ergebnisse!$K$7</f>
        <v>0.228571428571428</v>
      </c>
      <c r="E61" s="43" t="n">
        <f aca="false">($B61*$C61*0.5)*Länge^2*Gewicht</f>
        <v>40046.3999999999</v>
      </c>
      <c r="F61" s="43" t="n">
        <f aca="false">IF(Länge1&lt;$A61,$C61*Länge1*Last1,$B61*(Länge-Länge1)*Last1)</f>
        <v>959.999999999997</v>
      </c>
      <c r="G61" s="43" t="n">
        <f aca="false">IF(Länge2&lt;$A61,$C61*Länge2*Last2,$B61*(Länge-Länge2)*Last2)</f>
        <v>3857.14285714285</v>
      </c>
      <c r="H61" s="43" t="n">
        <f aca="false">SUM(E61:G61)</f>
        <v>44863.5428571428</v>
      </c>
      <c r="I61" s="47" t="n">
        <f aca="false">Ergebnisse!$K$7/70+Momente!I60</f>
        <v>8.10000000000001</v>
      </c>
    </row>
    <row r="62" customFormat="false" ht="15" hidden="false" customHeight="false" outlineLevel="0" collapsed="false">
      <c r="A62" s="46" t="n">
        <f aca="false">Ergebnisse!$K$7/70+Momente!A61</f>
        <v>8.25000000000001</v>
      </c>
      <c r="B62" s="46" t="n">
        <f aca="false">A62/Ergebnisse!$K$7</f>
        <v>0.785714285714287</v>
      </c>
      <c r="C62" s="46" t="n">
        <f aca="false">(Ergebnisse!$K$7-Momente!A62)/Ergebnisse!$K$7</f>
        <v>0.214285714285713</v>
      </c>
      <c r="E62" s="43" t="n">
        <f aca="false">($B62*$C62*0.5)*Länge^2*Gewicht</f>
        <v>38238.7499999999</v>
      </c>
      <c r="F62" s="43" t="n">
        <f aca="false">IF(Länge1&lt;$A62,$C62*Länge1*Last1,$B62*(Länge-Länge1)*Last1)</f>
        <v>899.999999999996</v>
      </c>
      <c r="G62" s="43" t="n">
        <f aca="false">IF(Länge2&lt;$A62,$C62*Länge2*Last2,$B62*(Länge-Länge2)*Last2)</f>
        <v>3928.57142857142</v>
      </c>
      <c r="H62" s="43" t="n">
        <f aca="false">SUM(E62:G62)</f>
        <v>43067.3214285713</v>
      </c>
      <c r="I62" s="47" t="n">
        <f aca="false">Ergebnisse!$K$7/70+Momente!I61</f>
        <v>8.25000000000001</v>
      </c>
    </row>
    <row r="63" customFormat="false" ht="15" hidden="false" customHeight="false" outlineLevel="0" collapsed="false">
      <c r="A63" s="46" t="n">
        <f aca="false">Ergebnisse!$K$7/70+Momente!A62</f>
        <v>8.40000000000001</v>
      </c>
      <c r="B63" s="46" t="n">
        <f aca="false">A63/Ergebnisse!$K$7</f>
        <v>0.800000000000001</v>
      </c>
      <c r="C63" s="46" t="n">
        <f aca="false">(Ergebnisse!$K$7-Momente!A63)/Ergebnisse!$K$7</f>
        <v>0.199999999999999</v>
      </c>
      <c r="E63" s="43" t="n">
        <f aca="false">($B63*$C63*0.5)*Länge^2*Gewicht</f>
        <v>36338.3999999999</v>
      </c>
      <c r="F63" s="43" t="n">
        <f aca="false">IF(Länge1&lt;$A63,$C63*Länge1*Last1,$B63*(Länge-Länge1)*Last1)</f>
        <v>839.999999999996</v>
      </c>
      <c r="G63" s="43" t="n">
        <f aca="false">IF(Länge2&lt;$A63,$C63*Länge2*Last2,$B63*(Länge-Länge2)*Last2)</f>
        <v>3999.99999999999</v>
      </c>
      <c r="H63" s="43" t="n">
        <f aca="false">SUM(E63:G63)</f>
        <v>41178.3999999999</v>
      </c>
      <c r="I63" s="47" t="n">
        <f aca="false">Ergebnisse!$K$7/70+Momente!I62</f>
        <v>8.40000000000001</v>
      </c>
    </row>
    <row r="64" customFormat="false" ht="15" hidden="false" customHeight="false" outlineLevel="0" collapsed="false">
      <c r="A64" s="46" t="n">
        <f aca="false">Ergebnisse!$K$7/70+Momente!A63</f>
        <v>8.55000000000001</v>
      </c>
      <c r="B64" s="46" t="n">
        <f aca="false">A64/Ergebnisse!$K$7</f>
        <v>0.814285714285715</v>
      </c>
      <c r="C64" s="46" t="n">
        <f aca="false">(Ergebnisse!$K$7-Momente!A64)/Ergebnisse!$K$7</f>
        <v>0.185714285714285</v>
      </c>
      <c r="E64" s="43" t="n">
        <f aca="false">($B64*$C64*0.5)*Länge^2*Gewicht</f>
        <v>34345.3499999999</v>
      </c>
      <c r="F64" s="43" t="n">
        <f aca="false">IF(Länge1&lt;$A64,$C64*Länge1*Last1,$B64*(Länge-Länge1)*Last1)</f>
        <v>779.999999999996</v>
      </c>
      <c r="G64" s="43" t="n">
        <f aca="false">IF(Länge2&lt;$A64,$C64*Länge2*Last2,$B64*(Länge-Länge2)*Last2)</f>
        <v>4071.42857142856</v>
      </c>
      <c r="H64" s="43" t="n">
        <f aca="false">SUM(E64:G64)</f>
        <v>39196.7785714284</v>
      </c>
      <c r="I64" s="47" t="n">
        <f aca="false">Ergebnisse!$K$7/70+Momente!I63</f>
        <v>8.55000000000001</v>
      </c>
    </row>
    <row r="65" customFormat="false" ht="15" hidden="false" customHeight="false" outlineLevel="0" collapsed="false">
      <c r="A65" s="46" t="n">
        <f aca="false">Ergebnisse!$K$7/70+Momente!A64</f>
        <v>8.70000000000001</v>
      </c>
      <c r="B65" s="46" t="n">
        <f aca="false">A65/Ergebnisse!$K$7</f>
        <v>0.82857142857143</v>
      </c>
      <c r="C65" s="46" t="n">
        <f aca="false">(Ergebnisse!$K$7-Momente!A65)/Ergebnisse!$K$7</f>
        <v>0.17142857142857</v>
      </c>
      <c r="E65" s="43" t="n">
        <f aca="false">($B65*$C65*0.5)*Länge^2*Gewicht</f>
        <v>32259.5999999999</v>
      </c>
      <c r="F65" s="43" t="n">
        <f aca="false">IF(Länge1&lt;$A65,$C65*Länge1*Last1,$B65*(Länge-Länge1)*Last1)</f>
        <v>719.999999999996</v>
      </c>
      <c r="G65" s="43" t="n">
        <f aca="false">IF(Länge2&lt;$A65,$C65*Länge2*Last2,$B65*(Länge-Länge2)*Last2)</f>
        <v>4142.85714285713</v>
      </c>
      <c r="H65" s="43" t="n">
        <f aca="false">SUM(E65:G65)</f>
        <v>37122.457142857</v>
      </c>
      <c r="I65" s="47" t="n">
        <f aca="false">Ergebnisse!$K$7/70+Momente!I64</f>
        <v>8.70000000000001</v>
      </c>
    </row>
    <row r="66" customFormat="false" ht="15" hidden="false" customHeight="false" outlineLevel="0" collapsed="false">
      <c r="A66" s="46" t="n">
        <f aca="false">Ergebnisse!$K$7/70+Momente!A65</f>
        <v>8.85000000000001</v>
      </c>
      <c r="B66" s="46" t="n">
        <f aca="false">A66/Ergebnisse!$K$7</f>
        <v>0.842857142857144</v>
      </c>
      <c r="C66" s="46" t="n">
        <f aca="false">(Ergebnisse!$K$7-Momente!A66)/Ergebnisse!$K$7</f>
        <v>0.157142857142856</v>
      </c>
      <c r="E66" s="43" t="n">
        <f aca="false">($B66*$C66*0.5)*Länge^2*Gewicht</f>
        <v>30081.1499999999</v>
      </c>
      <c r="F66" s="43" t="n">
        <f aca="false">IF(Länge1&lt;$A66,$C66*Länge1*Last1,$B66*(Länge-Länge1)*Last1)</f>
        <v>659.999999999996</v>
      </c>
      <c r="G66" s="43" t="n">
        <f aca="false">IF(Länge2&lt;$A66,$C66*Länge2*Last2,$B66*(Länge-Länge2)*Last2)</f>
        <v>4214.2857142857</v>
      </c>
      <c r="H66" s="43" t="n">
        <f aca="false">SUM(E66:G66)</f>
        <v>34955.4357142856</v>
      </c>
      <c r="I66" s="47" t="n">
        <f aca="false">Ergebnisse!$K$7/70+Momente!I65</f>
        <v>8.85000000000001</v>
      </c>
    </row>
    <row r="67" customFormat="false" ht="15" hidden="false" customHeight="false" outlineLevel="0" collapsed="false">
      <c r="A67" s="46" t="n">
        <f aca="false">Ergebnisse!$K$7/70+Momente!A66</f>
        <v>9.00000000000001</v>
      </c>
      <c r="B67" s="46" t="n">
        <f aca="false">A67/Ergebnisse!$K$7</f>
        <v>0.857142857142858</v>
      </c>
      <c r="C67" s="46" t="n">
        <f aca="false">(Ergebnisse!$K$7-Momente!A67)/Ergebnisse!$K$7</f>
        <v>0.142857142857142</v>
      </c>
      <c r="E67" s="43" t="n">
        <f aca="false">($B67*$C67*0.5)*Länge^2*Gewicht</f>
        <v>27809.9999999998</v>
      </c>
      <c r="F67" s="43" t="n">
        <f aca="false">IF(Länge1&lt;$A67,$C67*Länge1*Last1,$B67*(Länge-Länge1)*Last1)</f>
        <v>599.999999999996</v>
      </c>
      <c r="G67" s="43" t="n">
        <f aca="false">IF(Länge2&lt;$A67,$C67*Länge2*Last2,$B67*(Länge-Länge2)*Last2)</f>
        <v>4285.71428571428</v>
      </c>
      <c r="H67" s="43" t="n">
        <f aca="false">SUM(E67:G67)</f>
        <v>32695.7142857141</v>
      </c>
      <c r="I67" s="47" t="n">
        <f aca="false">Ergebnisse!$K$7/70+Momente!I66</f>
        <v>9.00000000000001</v>
      </c>
    </row>
    <row r="68" customFormat="false" ht="15" hidden="false" customHeight="false" outlineLevel="0" collapsed="false">
      <c r="A68" s="46" t="n">
        <f aca="false">Ergebnisse!$K$7/70+Momente!A67</f>
        <v>9.15000000000001</v>
      </c>
      <c r="B68" s="46" t="n">
        <f aca="false">A68/Ergebnisse!$K$7</f>
        <v>0.871428571428572</v>
      </c>
      <c r="C68" s="46" t="n">
        <f aca="false">(Ergebnisse!$K$7-Momente!A68)/Ergebnisse!$K$7</f>
        <v>0.128571428571428</v>
      </c>
      <c r="E68" s="43" t="n">
        <f aca="false">($B68*$C68*0.5)*Länge^2*Gewicht</f>
        <v>25446.1499999998</v>
      </c>
      <c r="F68" s="43" t="n">
        <f aca="false">IF(Länge1&lt;$A68,$C68*Länge1*Last1,$B68*(Länge-Länge1)*Last1)</f>
        <v>539.999999999996</v>
      </c>
      <c r="G68" s="43" t="n">
        <f aca="false">IF(Länge2&lt;$A68,$C68*Länge2*Last2,$B68*(Länge-Länge2)*Last2)</f>
        <v>4357.14285714285</v>
      </c>
      <c r="H68" s="43" t="n">
        <f aca="false">SUM(E68:G68)</f>
        <v>30343.2928571427</v>
      </c>
      <c r="I68" s="47" t="n">
        <f aca="false">Ergebnisse!$K$7/70+Momente!I67</f>
        <v>9.15000000000001</v>
      </c>
    </row>
    <row r="69" customFormat="false" ht="15" hidden="false" customHeight="false" outlineLevel="0" collapsed="false">
      <c r="A69" s="46" t="n">
        <f aca="false">Ergebnisse!$K$7/70+Momente!A68</f>
        <v>9.30000000000001</v>
      </c>
      <c r="B69" s="46" t="n">
        <f aca="false">A69/Ergebnisse!$K$7</f>
        <v>0.885714285714287</v>
      </c>
      <c r="C69" s="46" t="n">
        <f aca="false">(Ergebnisse!$K$7-Momente!A69)/Ergebnisse!$K$7</f>
        <v>0.114285714285713</v>
      </c>
      <c r="E69" s="43" t="n">
        <f aca="false">($B69*$C69*0.5)*Länge^2*Gewicht</f>
        <v>22989.5999999998</v>
      </c>
      <c r="F69" s="43" t="n">
        <f aca="false">IF(Länge1&lt;$A69,$C69*Länge1*Last1,$B69*(Länge-Länge1)*Last1)</f>
        <v>479.999999999995</v>
      </c>
      <c r="G69" s="43" t="n">
        <f aca="false">IF(Länge2&lt;$A69,$C69*Länge2*Last2,$B69*(Länge-Länge2)*Last2)</f>
        <v>4428.57142857142</v>
      </c>
      <c r="H69" s="43" t="n">
        <f aca="false">SUM(E69:G69)</f>
        <v>27898.1714285712</v>
      </c>
      <c r="I69" s="47" t="n">
        <f aca="false">Ergebnisse!$K$7/70+Momente!I68</f>
        <v>9.30000000000001</v>
      </c>
    </row>
    <row r="70" customFormat="false" ht="15" hidden="false" customHeight="false" outlineLevel="0" collapsed="false">
      <c r="A70" s="46" t="n">
        <f aca="false">Ergebnisse!$K$7/70+Momente!A69</f>
        <v>9.45000000000001</v>
      </c>
      <c r="B70" s="46" t="n">
        <f aca="false">A70/Ergebnisse!$K$7</f>
        <v>0.900000000000001</v>
      </c>
      <c r="C70" s="46" t="n">
        <f aca="false">(Ergebnisse!$K$7-Momente!A70)/Ergebnisse!$K$7</f>
        <v>0.0999999999999989</v>
      </c>
      <c r="E70" s="43" t="n">
        <f aca="false">($B70*$C70*0.5)*Länge^2*Gewicht</f>
        <v>20440.3499999998</v>
      </c>
      <c r="F70" s="43" t="n">
        <f aca="false">IF(Länge1&lt;$A70,$C70*Länge1*Last1,$B70*(Länge-Länge1)*Last1)</f>
        <v>419.999999999995</v>
      </c>
      <c r="G70" s="43" t="n">
        <f aca="false">IF(Länge2&lt;$A70,$C70*Länge2*Last2,$B70*(Länge-Länge2)*Last2)</f>
        <v>4499.99999999999</v>
      </c>
      <c r="H70" s="43" t="n">
        <f aca="false">SUM(E70:G70)</f>
        <v>25360.3499999998</v>
      </c>
      <c r="I70" s="47" t="n">
        <f aca="false">Ergebnisse!$K$7/70+Momente!I69</f>
        <v>9.45000000000001</v>
      </c>
    </row>
    <row r="71" customFormat="false" ht="15" hidden="false" customHeight="false" outlineLevel="0" collapsed="false">
      <c r="A71" s="46" t="n">
        <f aca="false">Ergebnisse!$K$7/70+Momente!A70</f>
        <v>9.60000000000001</v>
      </c>
      <c r="B71" s="46" t="n">
        <f aca="false">A71/Ergebnisse!$K$7</f>
        <v>0.914285714285716</v>
      </c>
      <c r="C71" s="46" t="n">
        <f aca="false">(Ergebnisse!$K$7-Momente!A71)/Ergebnisse!$K$7</f>
        <v>0.0857142857142846</v>
      </c>
      <c r="E71" s="43" t="n">
        <f aca="false">($B71*$C71*0.5)*Länge^2*Gewicht</f>
        <v>17798.3999999998</v>
      </c>
      <c r="F71" s="43" t="n">
        <f aca="false">IF(Länge1&lt;$A71,$C71*Länge1*Last1,$B71*(Länge-Länge1)*Last1)</f>
        <v>359.999999999995</v>
      </c>
      <c r="G71" s="43" t="n">
        <f aca="false">IF(Länge2&lt;$A71,$C71*Länge2*Last2,$B71*(Länge-Länge2)*Last2)</f>
        <v>4571.42857142856</v>
      </c>
      <c r="H71" s="43" t="n">
        <f aca="false">SUM(E71:G71)</f>
        <v>22729.8285714283</v>
      </c>
      <c r="I71" s="47" t="n">
        <f aca="false">Ergebnisse!$K$7/70+Momente!I70</f>
        <v>9.60000000000001</v>
      </c>
    </row>
    <row r="72" customFormat="false" ht="15" hidden="false" customHeight="false" outlineLevel="0" collapsed="false">
      <c r="A72" s="46" t="n">
        <f aca="false">Ergebnisse!$K$7/70+Momente!A71</f>
        <v>9.75000000000001</v>
      </c>
      <c r="B72" s="46" t="n">
        <f aca="false">A72/Ergebnisse!$K$7</f>
        <v>0.92857142857143</v>
      </c>
      <c r="C72" s="46" t="n">
        <f aca="false">(Ergebnisse!$K$7-Momente!A72)/Ergebnisse!$K$7</f>
        <v>0.0714285714285702</v>
      </c>
      <c r="E72" s="43" t="n">
        <f aca="false">($B72*$C72*0.5)*Länge^2*Gewicht</f>
        <v>15063.7499999998</v>
      </c>
      <c r="F72" s="43" t="n">
        <f aca="false">IF(Länge1&lt;$A72,$C72*Länge1*Last1,$B72*(Länge-Länge1)*Last1)</f>
        <v>299.999999999995</v>
      </c>
      <c r="G72" s="43" t="n">
        <f aca="false">IF(Länge2&lt;$A72,$C72*Länge2*Last2,$B72*(Länge-Länge2)*Last2)</f>
        <v>4642.85714285713</v>
      </c>
      <c r="H72" s="43" t="n">
        <f aca="false">SUM(E72:G72)</f>
        <v>20006.6071428569</v>
      </c>
      <c r="I72" s="47" t="n">
        <f aca="false">Ergebnisse!$K$7/70+Momente!I71</f>
        <v>9.75000000000001</v>
      </c>
    </row>
    <row r="73" customFormat="false" ht="15" hidden="false" customHeight="false" outlineLevel="0" collapsed="false">
      <c r="A73" s="46" t="n">
        <f aca="false">Ergebnisse!$K$7/70+Momente!A72</f>
        <v>9.90000000000001</v>
      </c>
      <c r="B73" s="46" t="n">
        <f aca="false">A73/Ergebnisse!$K$7</f>
        <v>0.942857142857144</v>
      </c>
      <c r="C73" s="46" t="n">
        <f aca="false">(Ergebnisse!$K$7-Momente!A73)/Ergebnisse!$K$7</f>
        <v>0.0571428571428559</v>
      </c>
      <c r="E73" s="43" t="n">
        <f aca="false">($B73*$C73*0.5)*Länge^2*Gewicht</f>
        <v>12236.3999999998</v>
      </c>
      <c r="F73" s="43" t="n">
        <f aca="false">IF(Länge1&lt;$A73,$C73*Länge1*Last1,$B73*(Länge-Länge1)*Last1)</f>
        <v>239.999999999995</v>
      </c>
      <c r="G73" s="43" t="n">
        <f aca="false">IF(Länge2&lt;$A73,$C73*Länge2*Last2,$B73*(Länge-Länge2)*Last2)</f>
        <v>4714.2857142857</v>
      </c>
      <c r="H73" s="43" t="n">
        <f aca="false">SUM(E73:G73)</f>
        <v>17190.6857142855</v>
      </c>
      <c r="I73" s="47" t="n">
        <f aca="false">Ergebnisse!$K$7/70+Momente!I72</f>
        <v>9.90000000000001</v>
      </c>
    </row>
    <row r="74" customFormat="false" ht="15" hidden="false" customHeight="false" outlineLevel="0" collapsed="false">
      <c r="A74" s="46" t="n">
        <f aca="false">Ergebnisse!$K$7/70+Momente!A73</f>
        <v>10.05</v>
      </c>
      <c r="B74" s="46" t="n">
        <f aca="false">A74/Ergebnisse!$K$7</f>
        <v>0.957142857142858</v>
      </c>
      <c r="C74" s="46" t="n">
        <f aca="false">(Ergebnisse!$K$7-Momente!A74)/Ergebnisse!$K$7</f>
        <v>0.0428571428571416</v>
      </c>
      <c r="E74" s="43" t="n">
        <f aca="false">($B74*$C74*0.5)*Länge^2*Gewicht</f>
        <v>9316.34999999974</v>
      </c>
      <c r="F74" s="43" t="n">
        <f aca="false">IF(Länge1&lt;$A74,$C74*Länge1*Last1,$B74*(Länge-Länge1)*Last1)</f>
        <v>179.999999999995</v>
      </c>
      <c r="G74" s="43" t="n">
        <f aca="false">IF(Länge2&lt;$A74,$C74*Länge2*Last2,$B74*(Länge-Länge2)*Last2)</f>
        <v>4785.71428571428</v>
      </c>
      <c r="H74" s="43" t="n">
        <f aca="false">SUM(E74:G74)</f>
        <v>14282.064285714</v>
      </c>
      <c r="I74" s="47" t="n">
        <f aca="false">Ergebnisse!$K$7/70+Momente!I73</f>
        <v>10.05</v>
      </c>
    </row>
    <row r="75" customFormat="false" ht="15" hidden="false" customHeight="false" outlineLevel="0" collapsed="false">
      <c r="A75" s="46" t="n">
        <f aca="false">Ergebnisse!$K$7/70+Momente!A74</f>
        <v>10.2</v>
      </c>
      <c r="B75" s="46" t="n">
        <f aca="false">A75/Ergebnisse!$K$7</f>
        <v>0.971428571428573</v>
      </c>
      <c r="C75" s="46" t="n">
        <f aca="false">(Ergebnisse!$K$7-Momente!A75)/Ergebnisse!$K$7</f>
        <v>0.0285714285714273</v>
      </c>
      <c r="E75" s="43" t="n">
        <f aca="false">($B75*$C75*0.5)*Länge^2*Gewicht</f>
        <v>6303.59999999973</v>
      </c>
      <c r="F75" s="43" t="n">
        <f aca="false">IF(Länge1&lt;$A75,$C75*Länge1*Last1,$B75*(Länge-Länge1)*Last1)</f>
        <v>119.999999999995</v>
      </c>
      <c r="G75" s="43" t="n">
        <f aca="false">IF(Länge2&lt;$A75,$C75*Länge2*Last2,$B75*(Länge-Länge2)*Last2)</f>
        <v>4857.14285714285</v>
      </c>
      <c r="H75" s="43" t="n">
        <f aca="false">SUM(E75:G75)</f>
        <v>11280.7428571426</v>
      </c>
      <c r="I75" s="47" t="n">
        <f aca="false">Ergebnisse!$K$7/70+Momente!I74</f>
        <v>10.2</v>
      </c>
    </row>
    <row r="76" customFormat="false" ht="15" hidden="false" customHeight="false" outlineLevel="0" collapsed="false">
      <c r="A76" s="46" t="n">
        <f aca="false">Ergebnisse!$K$7/70+Momente!A75</f>
        <v>10.35</v>
      </c>
      <c r="B76" s="46" t="n">
        <f aca="false">A76/Ergebnisse!$K$7</f>
        <v>0.985714285714287</v>
      </c>
      <c r="C76" s="46" t="n">
        <f aca="false">(Ergebnisse!$K$7-Momente!A76)/Ergebnisse!$K$7</f>
        <v>0.014285714285713</v>
      </c>
      <c r="E76" s="43" t="n">
        <f aca="false">($B76*$C76*0.5)*Länge^2*Gewicht</f>
        <v>3198.14999999971</v>
      </c>
      <c r="F76" s="43" t="n">
        <f aca="false">IF(Länge1&lt;$A76,$C76*Länge1*Last1,$B76*(Länge-Länge1)*Last1)</f>
        <v>59.9999999999945</v>
      </c>
      <c r="G76" s="43" t="n">
        <f aca="false">IF(Länge2&lt;$A76,$C76*Länge2*Last2,$B76*(Länge-Länge2)*Last2)</f>
        <v>4928.57142857142</v>
      </c>
      <c r="H76" s="43" t="n">
        <f aca="false">SUM(E76:G76)</f>
        <v>8186.72142857112</v>
      </c>
      <c r="I76" s="47" t="n">
        <f aca="false">Ergebnisse!$K$7/70+Momente!I75</f>
        <v>10.35</v>
      </c>
    </row>
    <row r="77" customFormat="false" ht="15" hidden="false" customHeight="false" outlineLevel="0" collapsed="false">
      <c r="A77" s="46" t="n">
        <f aca="false">Ergebnisse!$K$7/70+Momente!A76</f>
        <v>10.5</v>
      </c>
      <c r="B77" s="46" t="n">
        <f aca="false">A77/Ergebnisse!$K$7</f>
        <v>1</v>
      </c>
      <c r="C77" s="46" t="n">
        <f aca="false">(Ergebnisse!$K$7-Momente!A77)/Ergebnisse!$K$7</f>
        <v>0</v>
      </c>
      <c r="E77" s="43" t="n">
        <f aca="false">($B77*$C77*0.5)*Länge^2*Gewicht</f>
        <v>0</v>
      </c>
      <c r="F77" s="43" t="n">
        <f aca="false">IF(Länge1&lt;$A77,$C77*Länge1*Last1,$B77*(Länge-Länge1)*Last1)</f>
        <v>0</v>
      </c>
      <c r="G77" s="43" t="n">
        <f aca="false">IF(Länge2&lt;$A77,$C77*Länge2*Last2,$B77*(Länge-Länge2)*Last2)</f>
        <v>0</v>
      </c>
      <c r="H77" s="43" t="n">
        <f aca="false">SUM(E77:G77)</f>
        <v>0</v>
      </c>
      <c r="I77" s="47" t="n">
        <f aca="false">Ergebnisse!$K$7/70+Momente!I76</f>
        <v>10.5</v>
      </c>
    </row>
  </sheetData>
  <sheetProtection sheet="false"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LibreOffice/4.4.1.2$Linux_X86_64 LibreOffice_project/40m0$Build-2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language>en-US</dc:language>
  <cp:lastModifiedBy>Valentin</cp:lastModifiedBy>
  <cp:lastPrinted>2013-11-11T01:50:39Z</cp:lastPrinted>
  <cp:revision>0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