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2" name="_xlnm.Print_Area" vbProcedure="false">Momente!$B$2:$I$85</definedName>
    <definedName function="false" hidden="false" localSheetId="2" name="_xlnm.Print_Titles" vbProcedure="false">Momente!$13:$14</definedName>
    <definedName function="false" hidden="false" name="Trägerlängen" vbProcedure="false">Momente!$B$5:$E$5</definedName>
    <definedName function="false" hidden="false" localSheetId="2" name="_xlnm.Print_Area" vbProcedure="false">Momente!$B$2:$I$85</definedName>
    <definedName function="false" hidden="false" localSheetId="2" name="_xlnm.Print_Titles" vbProcedure="false">Momente!$13:$14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<sst xmlns="http://schemas.openxmlformats.org/spreadsheetml/2006/main" count="89" uniqueCount="64">
  <si>
    <t>Einfache statische Berechnung eines Einfeldträgers</t>
  </si>
  <si>
    <t>Bitte geben sie folgende Werte ein:</t>
  </si>
  <si>
    <t>Gesamtlänge des Einfeldträgers</t>
  </si>
  <si>
    <t>L=</t>
  </si>
  <si>
    <t>[m]</t>
  </si>
  <si>
    <t>Summe aus Eigengewicht und Auflast</t>
  </si>
  <si>
    <t>qz+pz=</t>
  </si>
  <si>
    <t>[N/m]</t>
  </si>
  <si>
    <t>Einzellast Pz₁</t>
  </si>
  <si>
    <t>Pz₁=</t>
  </si>
  <si>
    <t>[N]</t>
  </si>
  <si>
    <t>Position der Einzellast x₁</t>
  </si>
  <si>
    <t>x₁=</t>
  </si>
  <si>
    <t>Einzellast Pz₂</t>
  </si>
  <si>
    <t>Pz₂=</t>
  </si>
  <si>
    <t>Position der Einzellast x₂</t>
  </si>
  <si>
    <t>x₂=</t>
  </si>
  <si>
    <t>Ergebnisse</t>
  </si>
  <si>
    <t>Maximales Moment</t>
  </si>
  <si>
    <r>
      <t>M</t>
    </r>
    <r>
      <rPr>
        <sz val="8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</si>
  <si>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</si>
  <si>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</si>
  <si>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Ϭ</t>
    </r>
    <r>
      <rPr>
        <sz val="8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</si>
  <si>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[N/cm²]</t>
  </si>
  <si>
    <t>an der Stelle:</t>
  </si>
  <si>
    <r>
      <t>q</t>
    </r>
    <r>
      <rPr>
        <sz val="8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</si>
  <si>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</si>
  <si>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</si>
  <si>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</si>
  <si>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</si>
  <si>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</si>
  <si>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</si>
  <si>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</si>
  <si>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</si>
  <si>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</si>
  <si>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</si>
  <si>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</si>
  <si>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</si>
  <si>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y=</t>
  </si>
  <si>
    <t>[N/m³]</t>
  </si>
  <si>
    <t>Fläche des Querschnitts</t>
  </si>
  <si>
    <t>A=</t>
  </si>
  <si>
    <t>[cm²]</t>
  </si>
  <si>
    <t>Flächenträgheitsmoment</t>
  </si>
  <si>
    <r>
      <t>I</t>
    </r>
    <r>
      <rPr>
        <sz val="8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</si>
  <si>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t>[cm^4]</t>
  </si>
  <si>
    <t>Eigengewicht</t>
  </si>
  <si>
    <t>Berechnung der Momente</t>
  </si>
  <si>
    <t>mögliche Längen:</t>
  </si>
  <si>
    <t>Auflast pz</t>
  </si>
  <si>
    <t>[kN/m]</t>
  </si>
  <si>
    <t>Position der Einzellast 1, x1</t>
  </si>
  <si>
    <t>Position der Einzellast 2, x2</t>
  </si>
  <si>
    <t>Gesamtlänge Brücke</t>
  </si>
  <si>
    <t>Eigengewicht und Auflast qz+pz</t>
  </si>
  <si>
    <t>Einzallast Pz1</t>
  </si>
  <si>
    <t>Einzellast Pz2</t>
  </si>
  <si>
    <t>x</t>
  </si>
  <si>
    <t>x/L</t>
  </si>
  <si>
    <t>(L-x)/L</t>
  </si>
  <si>
    <t>Md</t>
  </si>
  <si>
    <t>Mz₁</t>
  </si>
  <si>
    <t>Mz₂</t>
  </si>
  <si>
    <t>Mges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</si>
</sst>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0&quot; m&quot;"/>
    <numFmt numFmtId="167" formatCode="0.00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5"/>
      <color rgb="FF000000"/>
      <name val="Calibri"/>
      <family val="2"/>
      <charset val="1"/>
    </font>
    <font>
      <sz val="15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1"/>
      <color rgb="FF3F3F76"/>
      <name val="Calibri"/>
      <family val="2"/>
      <charset val="1"/>
    </font>
    <font>
      <b val="true"/>
      <sz val="11"/>
      <color rgb="FF3F3F76"/>
      <name val="Calibri"/>
      <family val="2"/>
      <charset val="1"/>
    </font>
    <font>
      <sz val="8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Calibri"/>
      <family val="2"/>
    </font>
    <font>
      <b val="true"/>
      <sz val="18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CC99"/>
        <bgColor rgb="FFD9D9D9"/>
      </patternFill>
    </fill>
    <fill>
      <patternFill patternType="solid">
        <fgColor rgb="FFD9D9D9"/>
        <bgColor rgb="FFC0C0C0"/>
      </patternFill>
    </fill>
  </fills>
  <borders count="25">
    <border diagonalUp="false" diagonalDown="false">
      <left/>
      <right/>
      <top/>
      <bottom/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2" borderId="1" applyFont="true" applyBorder="true" applyAlignment="true" applyProtection="false">
      <alignment horizontal="general" vertical="bottom" textRotation="0" wrapText="false" indent="0" shrinkToFit="false"/>
    </xf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8" fillId="2" borderId="6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8" fillId="3" borderId="6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9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right" vertical="center" textRotation="0" wrapText="false" indent="0" shrinkToFit="false"/>
      <protection locked="false" hidden="false"/>
    </xf>
    <xf numFmtId="165" fontId="10" fillId="3" borderId="6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1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9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3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1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4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3" borderId="1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1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1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1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4" fillId="0" borderId="1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4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2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2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2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Input" xfId="20" builtinId="53" customBuiltin="true"/>
  </cellStyles>
  <dxfs count="11">
    <dxf>
      <font>
        <sz val="11"/>
        <name val="Calibri"/>
        <family val="2"/>
        <charset val="1"/>
      </font>
      <fill>
        <patternFill>
          <bgColor rgb="FFFF0000"/>
        </patternFill>
      </fill>
    </dxf>
    <dxf>
      <font>
        <sz val="11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BE4B48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8B855"/>
      <rgbColor rgb="FFFFCC00"/>
      <rgbColor rgb="FFFF9900"/>
      <rgbColor rgb="FFFF6600"/>
      <rgbColor rgb="FF7D5FA0"/>
      <rgbColor rgb="FF878787"/>
      <rgbColor rgb="FF003366"/>
      <rgbColor rgb="FF339966"/>
      <rgbColor rgb="FF003300"/>
      <rgbColor rgb="FF333300"/>
      <rgbColor rgb="FF993300"/>
      <rgbColor rgb="FF993366"/>
      <rgbColor rgb="FF3F3F76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"Moment aus Gleichlast"</c:f>
              <c:strCache>
                <c:ptCount val="1"/>
                <c:pt idx="0">
                  <c:v>Moment aus Gleichlast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momente!$B$15:$B$85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momente!$F$15:$F$85</c:f>
              <c:numCache>
                <c:formatCode>General</c:formatCode>
                <c:ptCount val="71"/>
                <c:pt idx="0">
                  <c:v>0</c:v>
                </c:pt>
                <c:pt idx="1">
                  <c:v>4294.716906</c:v>
                </c:pt>
                <c:pt idx="2">
                  <c:v>8464.949264</c:v>
                </c:pt>
                <c:pt idx="3">
                  <c:v>12510.697074</c:v>
                </c:pt>
                <c:pt idx="4">
                  <c:v>16431.960336</c:v>
                </c:pt>
                <c:pt idx="5">
                  <c:v>20228.73905</c:v>
                </c:pt>
                <c:pt idx="6">
                  <c:v>23901.033216</c:v>
                </c:pt>
                <c:pt idx="7">
                  <c:v>27448.842834</c:v>
                </c:pt>
                <c:pt idx="8">
                  <c:v>30872.167904</c:v>
                </c:pt>
                <c:pt idx="9">
                  <c:v>34171.008426</c:v>
                </c:pt>
                <c:pt idx="10">
                  <c:v>37345.3644</c:v>
                </c:pt>
                <c:pt idx="11">
                  <c:v>40395.235826</c:v>
                </c:pt>
                <c:pt idx="12">
                  <c:v>43320.622704</c:v>
                </c:pt>
                <c:pt idx="13">
                  <c:v>46121.525034</c:v>
                </c:pt>
                <c:pt idx="14">
                  <c:v>48797.942816</c:v>
                </c:pt>
                <c:pt idx="15">
                  <c:v>51349.87605</c:v>
                </c:pt>
                <c:pt idx="16">
                  <c:v>53777.324736</c:v>
                </c:pt>
                <c:pt idx="17">
                  <c:v>56080.288874</c:v>
                </c:pt>
                <c:pt idx="18">
                  <c:v>58258.768464</c:v>
                </c:pt>
                <c:pt idx="19">
                  <c:v>60312.763506</c:v>
                </c:pt>
                <c:pt idx="20">
                  <c:v>62242.274</c:v>
                </c:pt>
                <c:pt idx="21">
                  <c:v>64047.299946</c:v>
                </c:pt>
                <c:pt idx="22">
                  <c:v>65727.841344</c:v>
                </c:pt>
                <c:pt idx="23">
                  <c:v>67283.898194</c:v>
                </c:pt>
                <c:pt idx="24">
                  <c:v>68715.470496</c:v>
                </c:pt>
                <c:pt idx="25">
                  <c:v>70022.55825</c:v>
                </c:pt>
                <c:pt idx="26">
                  <c:v>71205.161456</c:v>
                </c:pt>
                <c:pt idx="27">
                  <c:v>72263.280114</c:v>
                </c:pt>
                <c:pt idx="28">
                  <c:v>73196.914224</c:v>
                </c:pt>
                <c:pt idx="29">
                  <c:v>74006.063786</c:v>
                </c:pt>
                <c:pt idx="30">
                  <c:v>74690.7288</c:v>
                </c:pt>
                <c:pt idx="31">
                  <c:v>75250.909266</c:v>
                </c:pt>
                <c:pt idx="32">
                  <c:v>75686.605184</c:v>
                </c:pt>
                <c:pt idx="33">
                  <c:v>75997.816554</c:v>
                </c:pt>
                <c:pt idx="34">
                  <c:v>76184.543376</c:v>
                </c:pt>
                <c:pt idx="35">
                  <c:v>76246.78565</c:v>
                </c:pt>
                <c:pt idx="36">
                  <c:v>76184.543376</c:v>
                </c:pt>
                <c:pt idx="37">
                  <c:v>75997.816554</c:v>
                </c:pt>
                <c:pt idx="38">
                  <c:v>75686.605184</c:v>
                </c:pt>
                <c:pt idx="39">
                  <c:v>75250.909266</c:v>
                </c:pt>
                <c:pt idx="40">
                  <c:v>74690.7288</c:v>
                </c:pt>
                <c:pt idx="41">
                  <c:v>74006.063786</c:v>
                </c:pt>
                <c:pt idx="42">
                  <c:v>73196.914224</c:v>
                </c:pt>
                <c:pt idx="43">
                  <c:v>72263.280114</c:v>
                </c:pt>
                <c:pt idx="44">
                  <c:v>71205.161456</c:v>
                </c:pt>
                <c:pt idx="45">
                  <c:v>70022.55825</c:v>
                </c:pt>
                <c:pt idx="46">
                  <c:v>68715.470496</c:v>
                </c:pt>
                <c:pt idx="47">
                  <c:v>67283.898194</c:v>
                </c:pt>
                <c:pt idx="48">
                  <c:v>65727.841344</c:v>
                </c:pt>
                <c:pt idx="49">
                  <c:v>64047.299946</c:v>
                </c:pt>
                <c:pt idx="50">
                  <c:v>62242.274</c:v>
                </c:pt>
                <c:pt idx="51">
                  <c:v>60312.763506</c:v>
                </c:pt>
                <c:pt idx="52">
                  <c:v>58258.7684640001</c:v>
                </c:pt>
                <c:pt idx="53">
                  <c:v>56080.2888740001</c:v>
                </c:pt>
                <c:pt idx="54">
                  <c:v>53777.3247360001</c:v>
                </c:pt>
                <c:pt idx="55">
                  <c:v>51349.8760500001</c:v>
                </c:pt>
                <c:pt idx="56">
                  <c:v>48797.9428160001</c:v>
                </c:pt>
                <c:pt idx="57">
                  <c:v>46121.5250340001</c:v>
                </c:pt>
                <c:pt idx="58">
                  <c:v>43320.6227040001</c:v>
                </c:pt>
                <c:pt idx="59">
                  <c:v>40395.2358260002</c:v>
                </c:pt>
                <c:pt idx="60">
                  <c:v>37345.3644000002</c:v>
                </c:pt>
                <c:pt idx="61">
                  <c:v>34171.0084260002</c:v>
                </c:pt>
                <c:pt idx="62">
                  <c:v>30872.1679040002</c:v>
                </c:pt>
                <c:pt idx="63">
                  <c:v>27448.8428340002</c:v>
                </c:pt>
                <c:pt idx="64">
                  <c:v>23901.0332160002</c:v>
                </c:pt>
                <c:pt idx="65">
                  <c:v>20228.7390500003</c:v>
                </c:pt>
                <c:pt idx="66">
                  <c:v>16431.9603360003</c:v>
                </c:pt>
                <c:pt idx="67">
                  <c:v>12510.6970740003</c:v>
                </c:pt>
                <c:pt idx="68">
                  <c:v>8464.94926400034</c:v>
                </c:pt>
                <c:pt idx="69">
                  <c:v>4294.71690600036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"Moment aus Einzellast 1"</c:f>
              <c:strCache>
                <c:ptCount val="1"/>
                <c:pt idx="0">
                  <c:v>Moment aus Einzellast 1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momente!$B$15:$B$85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momente!$G$15:$G$85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"Moment aus Einzellast 2"</c:f>
              <c:strCache>
                <c:ptCount val="1"/>
                <c:pt idx="0">
                  <c:v>Moment aus Einzellast 2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momente!$B$15:$B$85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momente!$H$15:$H$85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"Moment gesamt"</c:f>
              <c:strCache>
                <c:ptCount val="1"/>
                <c:pt idx="0">
                  <c:v>Moment gesamt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momente!$B$15:$B$85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momente!$I$15:$I$85</c:f>
              <c:numCache>
                <c:formatCode>General</c:formatCode>
                <c:ptCount val="71"/>
                <c:pt idx="0">
                  <c:v>0</c:v>
                </c:pt>
                <c:pt idx="1">
                  <c:v>9866.14547742857</c:v>
                </c:pt>
                <c:pt idx="2">
                  <c:v>19607.8064068571</c:v>
                </c:pt>
                <c:pt idx="3">
                  <c:v>29224.9827882857</c:v>
                </c:pt>
                <c:pt idx="4">
                  <c:v>38717.6746217143</c:v>
                </c:pt>
                <c:pt idx="5">
                  <c:v>48085.8819071429</c:v>
                </c:pt>
                <c:pt idx="6">
                  <c:v>57329.6046445714</c:v>
                </c:pt>
                <c:pt idx="7">
                  <c:v>66448.842834</c:v>
                </c:pt>
                <c:pt idx="8">
                  <c:v>75443.5964754286</c:v>
                </c:pt>
                <c:pt idx="9">
                  <c:v>84313.8655688571</c:v>
                </c:pt>
                <c:pt idx="10">
                  <c:v>93059.6501142857</c:v>
                </c:pt>
                <c:pt idx="11">
                  <c:v>97680.9501117143</c:v>
                </c:pt>
                <c:pt idx="12">
                  <c:v>102177.765561143</c:v>
                </c:pt>
                <c:pt idx="13">
                  <c:v>106550.096462571</c:v>
                </c:pt>
                <c:pt idx="14">
                  <c:v>110797.942816</c:v>
                </c:pt>
                <c:pt idx="15">
                  <c:v>114921.304621429</c:v>
                </c:pt>
                <c:pt idx="16">
                  <c:v>118920.181878857</c:v>
                </c:pt>
                <c:pt idx="17">
                  <c:v>122794.574588286</c:v>
                </c:pt>
                <c:pt idx="18">
                  <c:v>126544.482749714</c:v>
                </c:pt>
                <c:pt idx="19">
                  <c:v>130169.906363143</c:v>
                </c:pt>
                <c:pt idx="20">
                  <c:v>133670.845428571</c:v>
                </c:pt>
                <c:pt idx="21">
                  <c:v>137047.299946</c:v>
                </c:pt>
                <c:pt idx="22">
                  <c:v>140299.269915429</c:v>
                </c:pt>
                <c:pt idx="23">
                  <c:v>143426.755336857</c:v>
                </c:pt>
                <c:pt idx="24">
                  <c:v>146429.756210286</c:v>
                </c:pt>
                <c:pt idx="25">
                  <c:v>149308.272535714</c:v>
                </c:pt>
                <c:pt idx="26">
                  <c:v>152062.304313143</c:v>
                </c:pt>
                <c:pt idx="27">
                  <c:v>154691.851542571</c:v>
                </c:pt>
                <c:pt idx="28">
                  <c:v>157196.914224</c:v>
                </c:pt>
                <c:pt idx="29">
                  <c:v>159577.492357429</c:v>
                </c:pt>
                <c:pt idx="30">
                  <c:v>161833.585942857</c:v>
                </c:pt>
                <c:pt idx="31">
                  <c:v>163965.194980286</c:v>
                </c:pt>
                <c:pt idx="32">
                  <c:v>165972.319469714</c:v>
                </c:pt>
                <c:pt idx="33">
                  <c:v>165854.959411143</c:v>
                </c:pt>
                <c:pt idx="34">
                  <c:v>163613.114804571</c:v>
                </c:pt>
                <c:pt idx="35">
                  <c:v>161246.78565</c:v>
                </c:pt>
                <c:pt idx="36">
                  <c:v>158755.971947429</c:v>
                </c:pt>
                <c:pt idx="37">
                  <c:v>156140.673696857</c:v>
                </c:pt>
                <c:pt idx="38">
                  <c:v>153400.890898286</c:v>
                </c:pt>
                <c:pt idx="39">
                  <c:v>150536.623551714</c:v>
                </c:pt>
                <c:pt idx="40">
                  <c:v>147547.871657143</c:v>
                </c:pt>
                <c:pt idx="41">
                  <c:v>144434.635214571</c:v>
                </c:pt>
                <c:pt idx="42">
                  <c:v>141196.914224</c:v>
                </c:pt>
                <c:pt idx="43">
                  <c:v>137834.708685429</c:v>
                </c:pt>
                <c:pt idx="44">
                  <c:v>134348.018598857</c:v>
                </c:pt>
                <c:pt idx="45">
                  <c:v>130736.843964286</c:v>
                </c:pt>
                <c:pt idx="46">
                  <c:v>127001.184781714</c:v>
                </c:pt>
                <c:pt idx="47">
                  <c:v>123141.041051143</c:v>
                </c:pt>
                <c:pt idx="48">
                  <c:v>119156.412772572</c:v>
                </c:pt>
                <c:pt idx="49">
                  <c:v>115047.299946</c:v>
                </c:pt>
                <c:pt idx="50">
                  <c:v>110813.702571429</c:v>
                </c:pt>
                <c:pt idx="51">
                  <c:v>106455.620648857</c:v>
                </c:pt>
                <c:pt idx="52">
                  <c:v>101973.054178286</c:v>
                </c:pt>
                <c:pt idx="53">
                  <c:v>97366.0031597144</c:v>
                </c:pt>
                <c:pt idx="54">
                  <c:v>92634.467593143</c:v>
                </c:pt>
                <c:pt idx="55">
                  <c:v>87778.4474785716</c:v>
                </c:pt>
                <c:pt idx="56">
                  <c:v>82797.9428160002</c:v>
                </c:pt>
                <c:pt idx="57">
                  <c:v>77692.9536054288</c:v>
                </c:pt>
                <c:pt idx="58">
                  <c:v>72463.4798468574</c:v>
                </c:pt>
                <c:pt idx="59">
                  <c:v>67109.521540286</c:v>
                </c:pt>
                <c:pt idx="60">
                  <c:v>61631.0786857146</c:v>
                </c:pt>
                <c:pt idx="61">
                  <c:v>56028.1512831432</c:v>
                </c:pt>
                <c:pt idx="62">
                  <c:v>50300.7393325718</c:v>
                </c:pt>
                <c:pt idx="63">
                  <c:v>44448.8428340004</c:v>
                </c:pt>
                <c:pt idx="64">
                  <c:v>38472.461787429</c:v>
                </c:pt>
                <c:pt idx="65">
                  <c:v>32371.5961928576</c:v>
                </c:pt>
                <c:pt idx="66">
                  <c:v>26146.2460502862</c:v>
                </c:pt>
                <c:pt idx="67">
                  <c:v>19796.4113597148</c:v>
                </c:pt>
                <c:pt idx="68">
                  <c:v>13322.0921211434</c:v>
                </c:pt>
                <c:pt idx="69">
                  <c:v>6723.288334572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85050835"/>
        <c:axId val="67432305"/>
      </c:lineChart>
      <c:catAx>
        <c:axId val="85050835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67432305"/>
        <c:crosses val="autoZero"/>
        <c:auto val="1"/>
        <c:lblAlgn val="ctr"/>
        <c:lblOffset val="100"/>
      </c:catAx>
      <c:valAx>
        <c:axId val="67432305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85050835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131760</xdr:colOff>
      <xdr:row>21</xdr:row>
      <xdr:rowOff>81360</xdr:rowOff>
    </xdr:from>
    <xdr:to>
      <xdr:col>6</xdr:col>
      <xdr:colOff>674280</xdr:colOff>
      <xdr:row>35</xdr:row>
      <xdr:rowOff>133560</xdr:rowOff>
    </xdr:to>
    <xdr:graphicFrame>
      <xdr:nvGraphicFramePr>
        <xdr:cNvPr id="0" name="Diagramm 1"/>
        <xdr:cNvGraphicFramePr/>
      </xdr:nvGraphicFramePr>
      <xdr:xfrm>
        <a:off x="937440" y="5470920"/>
        <a:ext cx="5690880" cy="27194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997920</xdr:colOff>
      <xdr:row>21</xdr:row>
      <xdr:rowOff>114840</xdr:rowOff>
    </xdr:from>
    <xdr:to>
      <xdr:col>5</xdr:col>
      <xdr:colOff>388800</xdr:colOff>
      <xdr:row>33</xdr:row>
      <xdr:rowOff>28440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1733040" y="5401800"/>
          <a:ext cx="3542400" cy="21996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1" width="11.4183673469388" collapsed="true"/>
    <col min="2" max="2" hidden="false" style="2" width="2.70918367346939" collapsed="true"/>
    <col min="3" max="3" hidden="false" style="1" width="36.0" collapsed="true"/>
    <col min="4" max="1025" hidden="false" style="1" width="11.4183673469388" collapsed="true"/>
  </cols>
  <sheetData>
    <row r="1" customFormat="false" ht="15" hidden="false" customHeight="false" outlineLevel="0" collapsed="false">
      <c r="A1" s="3"/>
      <c r="B1" s="0"/>
      <c r="C1" s="3"/>
      <c r="D1" s="3"/>
      <c r="E1" s="3"/>
      <c r="F1" s="3"/>
      <c r="G1" s="3"/>
      <c r="H1" s="3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s="3" customFormat="true" ht="23.1" hidden="false" customHeight="true" outlineLevel="0" collapsed="false">
      <c r="B2" s="4" t="s">
        <v>0</v>
      </c>
      <c r="C2" s="4"/>
      <c r="D2" s="4"/>
      <c r="E2" s="4"/>
      <c r="F2" s="4"/>
      <c r="G2" s="4"/>
      <c r="H2"/>
    </row>
    <row r="3" customFormat="false" ht="23.1" hidden="false" customHeight="true" outlineLevel="0" collapsed="false">
      <c r="A3" s="3"/>
      <c r="B3" s="0"/>
      <c r="C3" s="5"/>
      <c r="D3" s="5"/>
      <c r="E3" s="5"/>
      <c r="F3" s="5"/>
      <c r="G3" s="5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23.1" hidden="false" customHeight="true" outlineLevel="0" collapsed="false">
      <c r="A4" s="3"/>
      <c r="B4" s="0"/>
      <c r="C4" s="6" t="s">
        <v>1</v>
      </c>
      <c r="D4" s="3"/>
      <c r="E4" s="3"/>
      <c r="F4" s="3"/>
      <c r="G4" s="3"/>
      <c r="H4" s="3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s="3" customFormat="true" ht="9.95" hidden="false" customHeight="true" outlineLevel="0" collapsed="false">
      <c r="B5" s="7"/>
      <c r="C5" s="8"/>
      <c r="D5" s="8"/>
      <c r="E5" s="8"/>
      <c r="F5" s="8"/>
      <c r="G5" s="9"/>
    </row>
    <row r="6" customFormat="false" ht="23.1" hidden="false" customHeight="true" outlineLevel="0" collapsed="false">
      <c r="A6" s="3"/>
      <c r="B6" s="10"/>
      <c r="C6" s="11" t="s">
        <v>2</v>
      </c>
      <c r="D6" s="11"/>
      <c r="E6" s="12" t="s">
        <v>3</v>
      </c>
      <c r="F6" s="13" t="n">
        <v>14</v>
      </c>
      <c r="G6" s="14" t="s">
        <v>4</v>
      </c>
      <c r="H6" s="3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23.1" hidden="false" customHeight="true" outlineLevel="0" collapsed="false">
      <c r="A7" s="3"/>
      <c r="B7" s="10"/>
      <c r="C7" s="11" t="s">
        <v>5</v>
      </c>
      <c r="D7" s="11"/>
      <c r="E7" s="12" t="s">
        <v>6</v>
      </c>
      <c r="F7" s="15" t="n">
        <f aca="false">Momente!F11</f>
        <v>3112.1137</v>
      </c>
      <c r="G7" s="14" t="s">
        <v>7</v>
      </c>
      <c r="H7" s="3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23.1" hidden="false" customHeight="true" outlineLevel="0" collapsed="false">
      <c r="A8" s="3"/>
      <c r="B8" s="10"/>
      <c r="C8" s="11" t="s">
        <v>8</v>
      </c>
      <c r="D8" s="11"/>
      <c r="E8" s="12" t="s">
        <v>9</v>
      </c>
      <c r="F8" s="13" t="n">
        <v>20000</v>
      </c>
      <c r="G8" s="14" t="s">
        <v>10</v>
      </c>
      <c r="H8" s="3"/>
      <c r="I8" s="0"/>
      <c r="J8" s="0"/>
      <c r="K8" s="16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23.1" hidden="false" customHeight="true" outlineLevel="0" collapsed="false">
      <c r="A9" s="3"/>
      <c r="B9" s="10"/>
      <c r="C9" s="11" t="s">
        <v>11</v>
      </c>
      <c r="D9" s="11"/>
      <c r="E9" s="12" t="s">
        <v>12</v>
      </c>
      <c r="F9" s="13" t="n">
        <v>2</v>
      </c>
      <c r="G9" s="14" t="s">
        <v>4</v>
      </c>
      <c r="H9" s="3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23.1" hidden="false" customHeight="true" outlineLevel="0" collapsed="false">
      <c r="A10" s="3"/>
      <c r="B10" s="10"/>
      <c r="C10" s="11" t="s">
        <v>13</v>
      </c>
      <c r="D10" s="11"/>
      <c r="E10" s="12" t="s">
        <v>14</v>
      </c>
      <c r="F10" s="13" t="n">
        <v>20000</v>
      </c>
      <c r="G10" s="14" t="s">
        <v>10</v>
      </c>
      <c r="H10" s="3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23.1" hidden="false" customHeight="true" outlineLevel="0" collapsed="false">
      <c r="A11" s="3"/>
      <c r="B11" s="10"/>
      <c r="C11" s="11" t="s">
        <v>15</v>
      </c>
      <c r="D11" s="11"/>
      <c r="E11" s="12" t="s">
        <v>16</v>
      </c>
      <c r="F11" s="13" t="n">
        <v>6.5</v>
      </c>
      <c r="G11" s="14" t="s">
        <v>4</v>
      </c>
      <c r="H11" s="3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s="3" customFormat="true" ht="9.95" hidden="false" customHeight="true" outlineLevel="0" collapsed="false">
      <c r="B12" s="17"/>
      <c r="C12" s="18"/>
      <c r="D12" s="18"/>
      <c r="E12" s="18"/>
      <c r="F12" s="18"/>
      <c r="G12" s="19"/>
    </row>
    <row r="13" customFormat="false" ht="23.1" hidden="false" customHeight="true" outlineLevel="0" collapsed="false">
      <c r="A13" s="3"/>
      <c r="B13" s="0"/>
      <c r="C13" s="3"/>
      <c r="D13" s="3"/>
      <c r="E13" s="20"/>
      <c r="F13" s="3"/>
      <c r="G13" s="3"/>
      <c r="H13" s="3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23.1" hidden="false" customHeight="true" outlineLevel="0" collapsed="false">
      <c r="A14" s="3"/>
      <c r="B14" s="0"/>
      <c r="C14" s="6" t="s">
        <v>17</v>
      </c>
      <c r="D14" s="3"/>
      <c r="E14" s="20"/>
      <c r="F14" s="3"/>
      <c r="G14" s="3"/>
      <c r="H14" s="3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s="3" customFormat="true" ht="9.95" hidden="false" customHeight="true" outlineLevel="0" collapsed="false">
      <c r="B15" s="7"/>
      <c r="C15" s="8"/>
      <c r="D15" s="8"/>
      <c r="E15" s="8"/>
      <c r="F15" s="8"/>
      <c r="G15" s="9"/>
    </row>
    <row r="16" customFormat="false" ht="23.1" hidden="false" customHeight="true" outlineLevel="0" collapsed="false">
      <c r="A16" s="3"/>
      <c r="B16" s="10"/>
      <c r="C16" s="11" t="s">
        <v>18</v>
      </c>
      <c r="D16" s="11"/>
      <c r="E16" s="12" t="s">
        <v>19</v>
      </c>
      <c r="F16" s="21" t="n">
        <f aca="false">MAX(Momente!I15:I85)</f>
        <v>165972.319469714</v>
      </c>
      <c r="G16" s="14" t="s">
        <v>20</v>
      </c>
      <c r="H16" s="3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23.1" hidden="false" customHeight="true" outlineLevel="0" collapsed="false">
      <c r="A17" s="3"/>
      <c r="B17" s="10"/>
      <c r="C17" s="11" t="s">
        <v>21</v>
      </c>
      <c r="D17" s="11"/>
      <c r="E17" s="22" t="s">
        <v>22</v>
      </c>
      <c r="F17" s="21" t="n">
        <f aca="false">F16*100*'Eingabe QS'!F6/(2*'Eingabe QS'!F16)</f>
        <v>10293.1633941501</v>
      </c>
      <c r="G17" s="14" t="s">
        <v>23</v>
      </c>
      <c r="H17" s="3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23.1" hidden="false" customHeight="true" outlineLevel="0" collapsed="false">
      <c r="A18" s="3"/>
      <c r="B18" s="10"/>
      <c r="C18" s="11" t="s">
        <v>24</v>
      </c>
      <c r="D18" s="11"/>
      <c r="E18" s="12" t="s">
        <v>25</v>
      </c>
      <c r="F18" s="21" t="n">
        <f aca="false">VLOOKUP(F16,Momente!I15:J85,2,0)</f>
        <v>6.4</v>
      </c>
      <c r="G18" s="14" t="s">
        <v>4</v>
      </c>
      <c r="H18" s="3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s="3" customFormat="true" ht="9.95" hidden="false" customHeight="true" outlineLevel="0" collapsed="false">
      <c r="B19" s="17"/>
      <c r="C19" s="18"/>
      <c r="D19" s="18"/>
      <c r="E19" s="18"/>
      <c r="F19" s="18"/>
      <c r="G19" s="19"/>
    </row>
    <row r="20" customFormat="false" ht="23.1" hidden="false" customHeight="true" outlineLevel="0" collapsed="false">
      <c r="A20" s="3"/>
      <c r="B20" s="0"/>
      <c r="C20" s="3"/>
      <c r="D20" s="3"/>
      <c r="E20" s="20"/>
      <c r="F20" s="3"/>
      <c r="G20" s="3"/>
      <c r="H20" s="3"/>
    </row>
    <row r="21" customFormat="false" ht="23.1" hidden="false" customHeight="true" outlineLevel="0" collapsed="false">
      <c r="A21" s="3"/>
      <c r="B21" s="0"/>
      <c r="C21" s="6" t="s">
        <v>26</v>
      </c>
      <c r="D21" s="3"/>
      <c r="E21" s="3"/>
      <c r="F21" s="3"/>
      <c r="G21" s="3"/>
      <c r="H21" s="3"/>
    </row>
    <row r="22" customFormat="false" ht="15" hidden="false" customHeight="false" outlineLevel="0" collapsed="false">
      <c r="A22" s="3"/>
      <c r="B22" s="7"/>
      <c r="C22" s="8"/>
      <c r="D22" s="8"/>
      <c r="E22" s="8"/>
      <c r="F22" s="8"/>
      <c r="G22" s="9"/>
      <c r="H22" s="3"/>
    </row>
    <row r="23" customFormat="false" ht="15" hidden="false" customHeight="false" outlineLevel="0" collapsed="false">
      <c r="A23" s="3"/>
      <c r="B23" s="10"/>
      <c r="C23" s="11"/>
      <c r="D23" s="11"/>
      <c r="E23" s="11"/>
      <c r="F23" s="11"/>
      <c r="G23" s="14"/>
      <c r="H23" s="3"/>
    </row>
    <row r="24" customFormat="false" ht="15" hidden="false" customHeight="false" outlineLevel="0" collapsed="false">
      <c r="A24" s="3"/>
      <c r="B24" s="10"/>
      <c r="C24" s="11"/>
      <c r="D24" s="11"/>
      <c r="E24" s="11"/>
      <c r="F24" s="11"/>
      <c r="G24" s="14"/>
      <c r="H24" s="3"/>
    </row>
    <row r="25" customFormat="false" ht="15" hidden="false" customHeight="false" outlineLevel="0" collapsed="false">
      <c r="A25" s="3"/>
      <c r="B25" s="10"/>
      <c r="C25" s="11"/>
      <c r="D25" s="11"/>
      <c r="E25" s="11"/>
      <c r="F25" s="11"/>
      <c r="G25" s="14"/>
      <c r="H25" s="3"/>
    </row>
    <row r="26" customFormat="false" ht="15" hidden="false" customHeight="false" outlineLevel="0" collapsed="false">
      <c r="A26" s="3"/>
      <c r="B26" s="10"/>
      <c r="C26" s="11"/>
      <c r="D26" s="11"/>
      <c r="E26" s="11"/>
      <c r="F26" s="11"/>
      <c r="G26" s="14"/>
      <c r="H26" s="3"/>
    </row>
    <row r="27" customFormat="false" ht="15" hidden="false" customHeight="false" outlineLevel="0" collapsed="false">
      <c r="A27" s="3"/>
      <c r="B27" s="10"/>
      <c r="C27" s="11"/>
      <c r="D27" s="11"/>
      <c r="E27" s="11"/>
      <c r="F27" s="11"/>
      <c r="G27" s="14"/>
      <c r="H27" s="3"/>
    </row>
    <row r="28" customFormat="false" ht="15" hidden="false" customHeight="false" outlineLevel="0" collapsed="false">
      <c r="A28" s="3"/>
      <c r="B28" s="10"/>
      <c r="C28" s="11"/>
      <c r="D28" s="11"/>
      <c r="E28" s="11"/>
      <c r="F28" s="11"/>
      <c r="G28" s="14"/>
      <c r="H28" s="3"/>
    </row>
    <row r="29" customFormat="false" ht="15" hidden="false" customHeight="false" outlineLevel="0" collapsed="false">
      <c r="A29" s="3"/>
      <c r="B29" s="10"/>
      <c r="C29" s="11"/>
      <c r="D29" s="11"/>
      <c r="E29" s="11"/>
      <c r="F29" s="11"/>
      <c r="G29" s="14"/>
      <c r="H29" s="3"/>
    </row>
    <row r="30" customFormat="false" ht="15" hidden="false" customHeight="false" outlineLevel="0" collapsed="false">
      <c r="A30" s="3"/>
      <c r="B30" s="10"/>
      <c r="C30" s="11"/>
      <c r="D30" s="11"/>
      <c r="E30" s="11"/>
      <c r="F30" s="11"/>
      <c r="G30" s="14"/>
      <c r="H30" s="3"/>
    </row>
    <row r="31" customFormat="false" ht="15" hidden="false" customHeight="false" outlineLevel="0" collapsed="false">
      <c r="A31" s="3"/>
      <c r="B31" s="10"/>
      <c r="C31" s="11"/>
      <c r="D31" s="11"/>
      <c r="E31" s="11"/>
      <c r="F31" s="11"/>
      <c r="G31" s="14"/>
      <c r="H31" s="3"/>
    </row>
    <row r="32" customFormat="false" ht="15" hidden="false" customHeight="false" outlineLevel="0" collapsed="false">
      <c r="A32" s="3"/>
      <c r="B32" s="10"/>
      <c r="C32" s="11"/>
      <c r="D32" s="11"/>
      <c r="E32" s="11"/>
      <c r="F32" s="11"/>
      <c r="G32" s="14"/>
      <c r="H32" s="3"/>
    </row>
    <row r="33" customFormat="false" ht="15" hidden="false" customHeight="false" outlineLevel="0" collapsed="false">
      <c r="A33" s="3"/>
      <c r="B33" s="10"/>
      <c r="C33" s="11"/>
      <c r="D33" s="11"/>
      <c r="E33" s="11"/>
      <c r="F33" s="11"/>
      <c r="G33" s="14"/>
      <c r="H33" s="3"/>
    </row>
    <row r="34" customFormat="false" ht="15" hidden="false" customHeight="false" outlineLevel="0" collapsed="false">
      <c r="A34" s="3"/>
      <c r="B34" s="10"/>
      <c r="C34" s="11"/>
      <c r="D34" s="11"/>
      <c r="E34" s="11"/>
      <c r="F34" s="11"/>
      <c r="G34" s="14"/>
      <c r="H34" s="3"/>
    </row>
    <row r="35" customFormat="false" ht="15" hidden="false" customHeight="false" outlineLevel="0" collapsed="false">
      <c r="A35" s="3"/>
      <c r="B35" s="10"/>
      <c r="C35" s="11"/>
      <c r="D35" s="11"/>
      <c r="E35" s="11"/>
      <c r="F35" s="11"/>
      <c r="G35" s="14"/>
      <c r="H35" s="3"/>
    </row>
    <row r="36" customFormat="false" ht="15.75" hidden="false" customHeight="false" outlineLevel="0" collapsed="false">
      <c r="A36" s="3"/>
      <c r="B36" s="17"/>
      <c r="C36" s="18"/>
      <c r="D36" s="18"/>
      <c r="E36" s="18"/>
      <c r="F36" s="18"/>
      <c r="G36" s="19"/>
      <c r="H36" s="3"/>
    </row>
  </sheetData>
  <sheetProtection sheet="false"/>
  <mergeCells count="2">
    <mergeCell ref="B2:G2"/>
    <mergeCell ref="C3:G3"/>
  </mergeCells>
  <conditionalFormatting sqref="F6">
    <cfRule type="expression" priority="2" aboveAverage="0" equalAverage="0" bottom="0" percent="0" rank="0" text="" dxfId="0">
      <formula>LEN(TRIM(F6))=0</formula>
    </cfRule>
  </conditionalFormatting>
  <conditionalFormatting sqref="F8">
    <cfRule type="expression" priority="3" aboveAverage="0" equalAverage="0" bottom="0" percent="0" rank="0" text="" dxfId="1">
      <formula>LEN(TRIM(F8))=0</formula>
    </cfRule>
  </conditionalFormatting>
  <conditionalFormatting sqref="F9;F11">
    <cfRule type="expression" priority="4" aboveAverage="0" equalAverage="0" bottom="0" percent="0" rank="0" text="" dxfId="2">
      <formula>LEN(TRIM(F9))=0</formula>
    </cfRule>
  </conditionalFormatting>
  <conditionalFormatting sqref="F10">
    <cfRule type="expression" priority="5" aboveAverage="0" equalAverage="0" bottom="0" percent="0" rank="0" text="" dxfId="3">
      <formula>LEN(TRIM(F10))=0</formula>
    </cfRule>
  </conditionalFormatting>
  <conditionalFormatting sqref="F9">
    <cfRule type="cellIs" priority="6" operator="greaterThan" aboveAverage="0" equalAverage="0" bottom="0" percent="0" rank="0" text="" dxfId="4">
      <formula>$F$6</formula>
    </cfRule>
  </conditionalFormatting>
  <conditionalFormatting sqref="F11">
    <cfRule type="cellIs" priority="7" operator="greaterThan" aboveAverage="0" equalAverage="0" bottom="0" percent="0" rank="0" text="" dxfId="5">
      <formula>$F$6</formula>
    </cfRule>
  </conditionalFormatting>
  <dataValidations count="3">
    <dataValidation allowBlank="true" operator="between" showDropDown="false" showErrorMessage="true" showInputMessage="true" sqref="F6" type="list">
      <formula1>Trägerlängen</formula1>
      <formula2>0</formula2>
    </dataValidation>
    <dataValidation allowBlank="true" error="Abstand x1 muss auf dem Träger liegen. (d.h. Wert zwischen 0 und Länge l)" operator="between" prompt="Abstand x1 muss auf dem Träger liegen. (d.h. Wert zwischen 0 und Länge l)" showDropDown="false" showErrorMessage="true" showInputMessage="false" sqref="F11" type="decimal">
      <formula1>0</formula1>
      <formula2>$F$6</formula2>
    </dataValidation>
    <dataValidation allowBlank="true" error="Abstand x1 muss auf dem Träger liegen. (d.h. Wert zwischen 0 und Länge l)" operator="between" showDropDown="false" showErrorMessage="true" showInputMessage="false" sqref="F9" type="decimal">
      <formula1>0</formula1>
      <formula2>$F$6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G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23" width="7.71428571428571" collapsed="true"/>
    <col min="2" max="2" hidden="false" style="23" width="2.70918367346939" collapsed="true"/>
    <col min="3" max="3" hidden="false" style="23" width="36.0" collapsed="true"/>
    <col min="4" max="1025" hidden="false" style="23" width="11.4183673469388" collapsed="true"/>
  </cols>
  <sheetData>
    <row r="1" customFormat="false" ht="15" hidden="false" customHeight="false" outlineLevel="0" collapsed="false">
      <c r="B1" s="0"/>
      <c r="C1" s="0"/>
      <c r="D1" s="0"/>
      <c r="E1" s="0"/>
      <c r="F1" s="0"/>
      <c r="G1" s="0"/>
      <c r="H1"/>
    </row>
    <row r="2" customFormat="false" ht="23.1" hidden="false" customHeight="true" outlineLevel="0" collapsed="false">
      <c r="B2" s="0"/>
      <c r="C2" s="4" t="s">
        <v>27</v>
      </c>
      <c r="D2" s="4"/>
      <c r="E2" s="4"/>
      <c r="F2" s="4"/>
      <c r="G2" s="4"/>
    </row>
    <row r="3" customFormat="false" ht="23.1" hidden="false" customHeight="true" outlineLevel="0" collapsed="false">
      <c r="B3" s="0"/>
      <c r="C3" s="0"/>
      <c r="D3" s="0"/>
      <c r="E3" s="0"/>
      <c r="F3" s="0"/>
      <c r="G3" s="0"/>
    </row>
    <row r="4" customFormat="false" ht="23.1" hidden="false" customHeight="true" outlineLevel="0" collapsed="false">
      <c r="B4" s="0"/>
      <c r="C4" s="6" t="s">
        <v>1</v>
      </c>
      <c r="D4" s="0"/>
      <c r="E4" s="0"/>
      <c r="F4" s="0"/>
      <c r="G4" s="0"/>
    </row>
    <row r="5" customFormat="false" ht="9.95" hidden="false" customHeight="true" outlineLevel="0" collapsed="false">
      <c r="B5" s="7"/>
      <c r="C5" s="8"/>
      <c r="D5" s="8"/>
      <c r="E5" s="8"/>
      <c r="F5" s="8"/>
      <c r="G5" s="9"/>
    </row>
    <row r="6" customFormat="false" ht="23.1" hidden="false" customHeight="true" outlineLevel="0" collapsed="false">
      <c r="B6" s="10"/>
      <c r="C6" s="11" t="s">
        <v>28</v>
      </c>
      <c r="D6" s="11"/>
      <c r="E6" s="12" t="s">
        <v>29</v>
      </c>
      <c r="F6" s="24" t="n">
        <v>30</v>
      </c>
      <c r="G6" s="14" t="s">
        <v>30</v>
      </c>
    </row>
    <row r="7" customFormat="false" ht="23.1" hidden="false" customHeight="true" outlineLevel="0" collapsed="false">
      <c r="B7" s="10"/>
      <c r="C7" s="11" t="s">
        <v>31</v>
      </c>
      <c r="D7" s="11"/>
      <c r="E7" s="12" t="s">
        <v>32</v>
      </c>
      <c r="F7" s="24" t="n">
        <v>30</v>
      </c>
      <c r="G7" s="14" t="s">
        <v>30</v>
      </c>
    </row>
    <row r="8" customFormat="false" ht="23.1" hidden="false" customHeight="true" outlineLevel="0" collapsed="false">
      <c r="B8" s="10"/>
      <c r="C8" s="11" t="s">
        <v>33</v>
      </c>
      <c r="D8" s="11"/>
      <c r="E8" s="12" t="s">
        <v>34</v>
      </c>
      <c r="F8" s="24" t="n">
        <v>1.1</v>
      </c>
      <c r="G8" s="14" t="s">
        <v>30</v>
      </c>
    </row>
    <row r="9" customFormat="false" ht="23.1" hidden="false" customHeight="true" outlineLevel="0" collapsed="false">
      <c r="B9" s="10"/>
      <c r="C9" s="11" t="s">
        <v>35</v>
      </c>
      <c r="D9" s="11"/>
      <c r="E9" s="12" t="s">
        <v>36</v>
      </c>
      <c r="F9" s="24" t="n">
        <v>1.9</v>
      </c>
      <c r="G9" s="14" t="s">
        <v>30</v>
      </c>
    </row>
    <row r="10" customFormat="false" ht="23.1" hidden="false" customHeight="true" outlineLevel="0" collapsed="false">
      <c r="B10" s="10"/>
      <c r="C10" s="11" t="s">
        <v>37</v>
      </c>
      <c r="D10" s="11"/>
      <c r="E10" s="12" t="s">
        <v>38</v>
      </c>
      <c r="F10" s="24" t="n">
        <v>7850</v>
      </c>
      <c r="G10" s="14" t="s">
        <v>39</v>
      </c>
    </row>
    <row r="11" customFormat="false" ht="9.95" hidden="false" customHeight="true" outlineLevel="0" collapsed="false">
      <c r="B11" s="17"/>
      <c r="C11" s="18"/>
      <c r="D11" s="18"/>
      <c r="E11" s="25"/>
      <c r="F11" s="25"/>
      <c r="G11" s="19"/>
    </row>
    <row r="12" customFormat="false" ht="23.1" hidden="false" customHeight="true" outlineLevel="0" collapsed="false">
      <c r="B12" s="0"/>
      <c r="C12" s="0"/>
      <c r="D12" s="0"/>
      <c r="E12" s="20"/>
      <c r="F12" s="0"/>
      <c r="G12" s="0"/>
    </row>
    <row r="13" customFormat="false" ht="23.1" hidden="false" customHeight="true" outlineLevel="0" collapsed="false">
      <c r="B13" s="0"/>
      <c r="C13" s="6" t="s">
        <v>17</v>
      </c>
      <c r="D13" s="0"/>
      <c r="E13" s="20"/>
      <c r="F13" s="0"/>
      <c r="G13" s="0"/>
    </row>
    <row r="14" customFormat="false" ht="9.95" hidden="false" customHeight="true" outlineLevel="0" collapsed="false">
      <c r="B14" s="7"/>
      <c r="C14" s="8"/>
      <c r="D14" s="8"/>
      <c r="E14" s="8"/>
      <c r="F14" s="8"/>
      <c r="G14" s="9"/>
    </row>
    <row r="15" customFormat="false" ht="23.1" hidden="false" customHeight="true" outlineLevel="0" collapsed="false">
      <c r="B15" s="10"/>
      <c r="C15" s="11" t="s">
        <v>40</v>
      </c>
      <c r="D15" s="11"/>
      <c r="E15" s="12" t="s">
        <v>41</v>
      </c>
      <c r="F15" s="21" t="n">
        <f aca="false">IF(OR(F6="",F7="",F8="",F9=""),"Wert fehlt",F6*F7-(F7-F8)*(F6-2*F9))</f>
        <v>142.82</v>
      </c>
      <c r="G15" s="14" t="s">
        <v>42</v>
      </c>
    </row>
    <row r="16" customFormat="false" ht="23.1" hidden="false" customHeight="true" outlineLevel="0" collapsed="false">
      <c r="B16" s="10"/>
      <c r="C16" s="11" t="s">
        <v>43</v>
      </c>
      <c r="D16" s="11"/>
      <c r="E16" s="12" t="s">
        <v>44</v>
      </c>
      <c r="F16" s="21" t="n">
        <f aca="false">IF(OR(F6="",F7="",F8="",F9=""),"Wert fehlt",(F7*F6^3-(F7-F8)*(F6-2*F9)^3)/12)</f>
        <v>24186.7800666667</v>
      </c>
      <c r="G16" s="14" t="s">
        <v>45</v>
      </c>
    </row>
    <row r="17" customFormat="false" ht="23.1" hidden="false" customHeight="true" outlineLevel="0" collapsed="false">
      <c r="B17" s="10"/>
      <c r="C17" s="11" t="s">
        <v>46</v>
      </c>
      <c r="D17" s="11"/>
      <c r="E17" s="12" t="s">
        <v>25</v>
      </c>
      <c r="F17" s="21" t="n">
        <f aca="false">IF(AND(F15&lt;&gt;"Wert fehlt",F10&lt;&gt;""),F15*F10/10000,"Wert fehlt")</f>
        <v>112.1137</v>
      </c>
      <c r="G17" s="14" t="s">
        <v>7</v>
      </c>
    </row>
    <row r="18" customFormat="false" ht="9.95" hidden="false" customHeight="true" outlineLevel="0" collapsed="false">
      <c r="B18" s="17"/>
      <c r="C18" s="18"/>
      <c r="D18" s="18"/>
      <c r="E18" s="18"/>
      <c r="F18" s="18"/>
      <c r="G18" s="19"/>
    </row>
    <row r="19" customFormat="false" ht="23.1" hidden="false" customHeight="true" outlineLevel="0" collapsed="false">
      <c r="B19" s="0"/>
      <c r="C19" s="0"/>
      <c r="D19" s="0"/>
      <c r="E19" s="20"/>
      <c r="F19" s="0"/>
      <c r="G19" s="0"/>
    </row>
    <row r="20" customFormat="false" ht="23.1" hidden="false" customHeight="true" outlineLevel="0" collapsed="false">
      <c r="B20" s="0"/>
      <c r="C20" s="6" t="s">
        <v>26</v>
      </c>
      <c r="D20" s="0"/>
      <c r="E20" s="0"/>
      <c r="F20" s="0"/>
      <c r="G20" s="0"/>
    </row>
    <row r="21" customFormat="false" ht="15" hidden="false" customHeight="false" outlineLevel="0" collapsed="false">
      <c r="B21" s="7"/>
      <c r="C21" s="8"/>
      <c r="D21" s="8"/>
      <c r="E21" s="8"/>
      <c r="F21" s="8"/>
      <c r="G21" s="9"/>
    </row>
    <row r="22" customFormat="false" ht="15" hidden="false" customHeight="false" outlineLevel="0" collapsed="false">
      <c r="B22" s="10"/>
      <c r="C22" s="11"/>
      <c r="D22" s="11"/>
      <c r="E22" s="11"/>
      <c r="F22" s="11"/>
      <c r="G22" s="14"/>
    </row>
    <row r="23" customFormat="false" ht="15" hidden="false" customHeight="false" outlineLevel="0" collapsed="false">
      <c r="B23" s="10"/>
      <c r="C23" s="11"/>
      <c r="D23" s="11"/>
      <c r="E23" s="11"/>
      <c r="F23" s="11"/>
      <c r="G23" s="14"/>
    </row>
    <row r="24" customFormat="false" ht="15" hidden="false" customHeight="false" outlineLevel="0" collapsed="false">
      <c r="B24" s="10"/>
      <c r="C24" s="11"/>
      <c r="D24" s="11"/>
      <c r="E24" s="11"/>
      <c r="F24" s="11"/>
      <c r="G24" s="14"/>
    </row>
    <row r="25" customFormat="false" ht="15" hidden="false" customHeight="false" outlineLevel="0" collapsed="false">
      <c r="B25" s="10"/>
      <c r="C25" s="11"/>
      <c r="D25" s="11"/>
      <c r="E25" s="11"/>
      <c r="F25" s="11"/>
      <c r="G25" s="14"/>
    </row>
    <row r="26" customFormat="false" ht="15" hidden="false" customHeight="false" outlineLevel="0" collapsed="false">
      <c r="B26" s="10"/>
      <c r="C26" s="11"/>
      <c r="D26" s="11"/>
      <c r="E26" s="11"/>
      <c r="F26" s="11"/>
      <c r="G26" s="14"/>
    </row>
    <row r="27" customFormat="false" ht="15" hidden="false" customHeight="false" outlineLevel="0" collapsed="false">
      <c r="B27" s="10"/>
      <c r="C27" s="11"/>
      <c r="D27" s="11"/>
      <c r="E27" s="11"/>
      <c r="F27" s="11"/>
      <c r="G27" s="14"/>
    </row>
    <row r="28" customFormat="false" ht="15" hidden="false" customHeight="false" outlineLevel="0" collapsed="false">
      <c r="B28" s="10"/>
      <c r="C28" s="11"/>
      <c r="D28" s="11"/>
      <c r="E28" s="11"/>
      <c r="F28" s="11"/>
      <c r="G28" s="14"/>
    </row>
    <row r="29" customFormat="false" ht="15" hidden="false" customHeight="false" outlineLevel="0" collapsed="false">
      <c r="B29" s="10"/>
      <c r="C29" s="11"/>
      <c r="D29" s="11"/>
      <c r="E29" s="11"/>
      <c r="F29" s="11"/>
      <c r="G29" s="14"/>
    </row>
    <row r="30" customFormat="false" ht="15" hidden="false" customHeight="false" outlineLevel="0" collapsed="false">
      <c r="B30" s="10"/>
      <c r="C30" s="11"/>
      <c r="D30" s="11"/>
      <c r="E30" s="11"/>
      <c r="F30" s="11"/>
      <c r="G30" s="14"/>
    </row>
    <row r="31" customFormat="false" ht="15" hidden="false" customHeight="false" outlineLevel="0" collapsed="false">
      <c r="B31" s="10"/>
      <c r="C31" s="11"/>
      <c r="D31" s="11"/>
      <c r="E31" s="11"/>
      <c r="F31" s="11"/>
      <c r="G31" s="14"/>
    </row>
    <row r="32" customFormat="false" ht="15" hidden="false" customHeight="false" outlineLevel="0" collapsed="false">
      <c r="B32" s="10"/>
      <c r="C32" s="11"/>
      <c r="D32" s="11"/>
      <c r="E32" s="11"/>
      <c r="F32" s="11"/>
      <c r="G32" s="14"/>
    </row>
    <row r="33" customFormat="false" ht="15" hidden="false" customHeight="false" outlineLevel="0" collapsed="false">
      <c r="B33" s="10"/>
      <c r="C33" s="11"/>
      <c r="D33" s="11"/>
      <c r="E33" s="11"/>
      <c r="F33" s="11"/>
      <c r="G33" s="14"/>
    </row>
    <row r="34" customFormat="false" ht="15" hidden="false" customHeight="false" outlineLevel="0" collapsed="false">
      <c r="B34" s="10"/>
      <c r="C34" s="11"/>
      <c r="D34" s="11"/>
      <c r="E34" s="11"/>
      <c r="F34" s="11"/>
      <c r="G34" s="14"/>
    </row>
    <row r="35" customFormat="false" ht="15.75" hidden="false" customHeight="false" outlineLevel="0" collapsed="false">
      <c r="B35" s="17"/>
      <c r="C35" s="18"/>
      <c r="D35" s="18"/>
      <c r="E35" s="18"/>
      <c r="F35" s="18"/>
      <c r="G35" s="19"/>
    </row>
  </sheetData>
  <sheetProtection sheet="false"/>
  <mergeCells count="1">
    <mergeCell ref="C2:G2"/>
  </mergeCells>
  <conditionalFormatting sqref="F6">
    <cfRule type="cellIs" priority="2" operator="equal" aboveAverage="0" equalAverage="0" bottom="0" percent="0" rank="0" text="" dxfId="0">
      <formula>0</formula>
    </cfRule>
  </conditionalFormatting>
  <conditionalFormatting sqref="F7">
    <cfRule type="cellIs" priority="3" operator="equal" aboveAverage="0" equalAverage="0" bottom="0" percent="0" rank="0" text="" dxfId="1">
      <formula>0</formula>
    </cfRule>
  </conditionalFormatting>
  <conditionalFormatting sqref="F8">
    <cfRule type="cellIs" priority="4" operator="equal" aboveAverage="0" equalAverage="0" bottom="0" percent="0" rank="0" text="" dxfId="2">
      <formula>0</formula>
    </cfRule>
  </conditionalFormatting>
  <conditionalFormatting sqref="F9">
    <cfRule type="cellIs" priority="5" operator="equal" aboveAverage="0" equalAverage="0" bottom="0" percent="0" rank="0" text="" dxfId="3">
      <formula>0</formula>
    </cfRule>
  </conditionalFormatting>
  <conditionalFormatting sqref="F10">
    <cfRule type="cellIs" priority="6" operator="equal" aboveAverage="0" equalAverage="0" bottom="0" percent="0" rank="0" text="" dxfId="4">
      <formula>0</formula>
    </cfRule>
  </conditionalFormatting>
  <dataValidations count="5">
    <dataValidation allowBlank="true" error="Der Wert muss eine ganze Zahl zwischen 20 und 200 betragen." errorTitle="Nicht zulässiger Wert" operator="between" prompt="Bitte ganze Zahl zwischen 20 und 200 eintragen!" showDropDown="false" showErrorMessage="true" showInputMessage="true" sqref="F6" type="whole">
      <formula1>20</formula1>
      <formula2>200</formula2>
    </dataValidation>
    <dataValidation allowBlank="true" error="Der Wert muss eine ganze Zahl zwischen 5 und 60 betragen." errorTitle="Nicht zulässiger Wert" operator="between" prompt="Bitte ganze Zahl zwischen 5 und 60 eintragen!" showDropDown="false" showErrorMessage="true" showInputMessage="true" sqref="F7" type="whole">
      <formula1>5</formula1>
      <formula2>60</formula2>
    </dataValidation>
    <dataValidation allowBlank="true" error="Wert zu klein!" operator="greaterThan" prompt="z.B: [in N/m³] - für Stahl 78500 - für Stahlbeton 25000 - für Holz 7000" showDropDown="false" showErrorMessage="true" showInputMessage="true" sqref="F10" type="decimal">
      <formula1>499</formula1>
      <formula2>0</formula2>
    </dataValidation>
    <dataValidation allowBlank="true" error="Der Wert muss zwischen 1 und 20 betragen." errorTitle="Nicht zulässiger Wert" operator="between" prompt="Bitte Zahl zwischen 1 und 20 eintragen!" showDropDown="false" showErrorMessage="true" showInputMessage="true" sqref="F9" type="decimal">
      <formula1>1</formula1>
      <formula2>20</formula2>
    </dataValidation>
    <dataValidation allowBlank="true" error="Der Wert muss zwischen 1 und 15 betragen." errorTitle="Nicht zulässiger Wert" operator="between" prompt="Bitte Zahl zwischen 1 und 15 eintragen!" showDropDown="false" showErrorMessage="true" showInputMessage="true" sqref="F8" type="decimal">
      <formula1>1</formula1>
      <formula2>15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J8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0.7295918367347" collapsed="true"/>
    <col min="2" max="4" hidden="false" style="0" width="13.8571428571429" collapsed="true"/>
    <col min="5" max="5" hidden="false" style="0" width="8.29081632653061" collapsed="true"/>
    <col min="6" max="6" hidden="false" style="0" width="15.0" collapsed="true"/>
    <col min="7" max="8" hidden="false" style="0" width="13.8571428571429" collapsed="true"/>
    <col min="9" max="9" hidden="false" style="0" width="13.7040816326531" collapsed="true"/>
    <col min="10" max="10" hidden="false" style="0" width="11.4183673469388" collapsed="true"/>
    <col min="11" max="1025" hidden="false" style="0" width="10.7295918367347" collapsed="true"/>
  </cols>
  <sheetData>
    <row r="2" customFormat="false" ht="23.25" hidden="false" customHeight="false" outlineLevel="0" collapsed="false">
      <c r="C2" s="26" t="s">
        <v>47</v>
      </c>
      <c r="D2" s="26"/>
      <c r="E2" s="26"/>
      <c r="F2" s="26"/>
      <c r="G2" s="26"/>
      <c r="H2" s="26"/>
      <c r="I2"/>
    </row>
    <row r="4" customFormat="false" ht="15.75" hidden="false" customHeight="false" outlineLevel="0" collapsed="false">
      <c r="B4" s="27" t="s">
        <v>48</v>
      </c>
    </row>
    <row r="5" customFormat="false" ht="15.75" hidden="false" customHeight="false" outlineLevel="0" collapsed="false">
      <c r="B5" s="28" t="n">
        <v>3.5</v>
      </c>
      <c r="C5" s="29" t="n">
        <v>7</v>
      </c>
      <c r="D5" s="29" t="n">
        <v>10.5</v>
      </c>
      <c r="E5" s="30" t="n">
        <v>14</v>
      </c>
      <c r="F5" s="31"/>
      <c r="G5" s="31"/>
      <c r="H5" s="31"/>
    </row>
    <row r="6" customFormat="false" ht="15.75" hidden="false" customHeight="false" outlineLevel="0" collapsed="false">
      <c r="B6" s="32"/>
      <c r="C6" s="32"/>
      <c r="D6" s="32"/>
      <c r="E6" s="32"/>
      <c r="F6" s="31"/>
      <c r="G6" s="31"/>
      <c r="H6" s="31"/>
    </row>
    <row r="7" customFormat="false" ht="15.75" hidden="false" customHeight="false" outlineLevel="0" collapsed="false">
      <c r="B7" s="33" t="s">
        <v>49</v>
      </c>
      <c r="C7" s="34" t="n">
        <v>3</v>
      </c>
      <c r="D7" s="35" t="s">
        <v>50</v>
      </c>
      <c r="E7" s="32"/>
      <c r="F7" s="31"/>
      <c r="G7" s="31"/>
      <c r="H7" s="31"/>
    </row>
    <row r="9" customFormat="false" ht="34.5" hidden="false" customHeight="true" outlineLevel="0" collapsed="false">
      <c r="B9" s="36" t="s">
        <v>51</v>
      </c>
      <c r="C9" s="37" t="s">
        <v>52</v>
      </c>
      <c r="D9" s="38" t="s">
        <v>53</v>
      </c>
      <c r="F9" s="36" t="s">
        <v>54</v>
      </c>
      <c r="G9" s="37" t="s">
        <v>55</v>
      </c>
      <c r="H9" s="38" t="s">
        <v>56</v>
      </c>
    </row>
    <row r="10" customFormat="false" ht="15.75" hidden="false" customHeight="false" outlineLevel="0" collapsed="false">
      <c r="B10" s="39" t="s">
        <v>4</v>
      </c>
      <c r="C10" s="40" t="s">
        <v>4</v>
      </c>
      <c r="D10" s="41" t="s">
        <v>4</v>
      </c>
      <c r="E10" s="27"/>
      <c r="F10" s="39" t="s">
        <v>7</v>
      </c>
      <c r="G10" s="40" t="s">
        <v>10</v>
      </c>
      <c r="H10" s="41" t="s">
        <v>10</v>
      </c>
    </row>
    <row r="11" customFormat="false" ht="15.75" hidden="false" customHeight="false" outlineLevel="0" collapsed="false">
      <c r="B11" s="42" t="n">
        <f aca="false">Ergebnisse!F9</f>
        <v>2</v>
      </c>
      <c r="C11" s="42" t="n">
        <f aca="false">Ergebnisse!F11</f>
        <v>6.5</v>
      </c>
      <c r="D11" s="42" t="n">
        <f aca="false">Ergebnisse!F6</f>
        <v>14</v>
      </c>
      <c r="F11" s="42" t="n">
        <f aca="false">C7*1000+'Eingabe QS'!F17</f>
        <v>3112.1137</v>
      </c>
      <c r="G11" s="42" t="n">
        <f aca="false">Ergebnisse!F8</f>
        <v>20000</v>
      </c>
      <c r="H11" s="42" t="n">
        <f aca="false">Ergebnisse!F10</f>
        <v>20000</v>
      </c>
    </row>
    <row r="13" customFormat="false" ht="15.75" hidden="false" customHeight="false" outlineLevel="0" collapsed="false">
      <c r="B13" s="43" t="s">
        <v>57</v>
      </c>
      <c r="C13" s="44" t="s">
        <v>58</v>
      </c>
      <c r="D13" s="45" t="s">
        <v>59</v>
      </c>
      <c r="E13" s="46"/>
      <c r="F13" s="43" t="s">
        <v>60</v>
      </c>
      <c r="G13" s="44" t="s">
        <v>61</v>
      </c>
      <c r="H13" s="44" t="s">
        <v>62</v>
      </c>
      <c r="I13" s="45" t="s">
        <v>63</v>
      </c>
    </row>
    <row r="14" customFormat="false" ht="15.75" hidden="false" customHeight="false" outlineLevel="0" collapsed="false">
      <c r="B14" s="47" t="s">
        <v>4</v>
      </c>
      <c r="C14" s="48" t="s">
        <v>4</v>
      </c>
      <c r="D14" s="49" t="s">
        <v>4</v>
      </c>
      <c r="E14" s="46"/>
      <c r="F14" s="47" t="s">
        <v>20</v>
      </c>
      <c r="G14" s="50" t="s">
        <v>20</v>
      </c>
      <c r="H14" s="50" t="s">
        <v>20</v>
      </c>
      <c r="I14" s="49" t="s">
        <v>20</v>
      </c>
    </row>
    <row r="15" customFormat="false" ht="15" hidden="false" customHeight="false" outlineLevel="0" collapsed="false">
      <c r="B15" s="51" t="n">
        <v>0</v>
      </c>
      <c r="C15" s="52" t="n">
        <f aca="false">B15/$D$11</f>
        <v>0</v>
      </c>
      <c r="D15" s="52" t="n">
        <f aca="false">($D$11-B15)/$D$11</f>
        <v>1</v>
      </c>
      <c r="E15" s="46"/>
      <c r="F15" s="51" t="n">
        <f aca="false">C15*D15/2*$F$11*$D$11^2</f>
        <v>0</v>
      </c>
      <c r="G15" s="51" t="n">
        <f aca="false">IF(B15&lt;=$B$11,C15*($D$11-$B$11)*$G$11,D15*$B$11*$G$11)</f>
        <v>0</v>
      </c>
      <c r="H15" s="51" t="n">
        <f aca="false">IF(B15&lt;=$C$11,C15*($D$11-$C$11)*$H$11,D15*$C$11*$H$11)</f>
        <v>0</v>
      </c>
      <c r="I15" s="51" t="n">
        <f aca="false">F15+G15+H15</f>
        <v>0</v>
      </c>
      <c r="J15" s="31" t="n">
        <f aca="false">B15</f>
        <v>0</v>
      </c>
    </row>
    <row r="16" customFormat="false" ht="15" hidden="false" customHeight="false" outlineLevel="0" collapsed="false">
      <c r="B16" s="51" t="n">
        <f aca="false">$D$11/70+B15</f>
        <v>0.2</v>
      </c>
      <c r="C16" s="52" t="n">
        <f aca="false">B16/$D$11</f>
        <v>0.0142857142857143</v>
      </c>
      <c r="D16" s="52" t="n">
        <f aca="false">($D$11-B16)/$D$11</f>
        <v>0.985714285714286</v>
      </c>
      <c r="E16" s="46"/>
      <c r="F16" s="51" t="n">
        <f aca="false">C16*D16/2*$F$11*$D$11^2</f>
        <v>4294.716906</v>
      </c>
      <c r="G16" s="51" t="n">
        <f aca="false">IF(B16&lt;=$B$11,C16*($D$11-$B$11)*$G$11,D16*$B$11*$G$11)</f>
        <v>3428.57142857143</v>
      </c>
      <c r="H16" s="51" t="n">
        <f aca="false">IF(B16&lt;=$C$11,C16*($D$11-$C$11)*$H$11,D16*$C$11*$H$11)</f>
        <v>2142.85714285714</v>
      </c>
      <c r="I16" s="51" t="n">
        <f aca="false">F16+G16+H16</f>
        <v>9866.14547742857</v>
      </c>
      <c r="J16" s="31" t="n">
        <f aca="false">B16</f>
        <v>0.2</v>
      </c>
    </row>
    <row r="17" customFormat="false" ht="15" hidden="false" customHeight="false" outlineLevel="0" collapsed="false">
      <c r="B17" s="51" t="n">
        <f aca="false">$D$11/70+B16</f>
        <v>0.4</v>
      </c>
      <c r="C17" s="52" t="n">
        <f aca="false">B17/$D$11</f>
        <v>0.0285714285714286</v>
      </c>
      <c r="D17" s="52" t="n">
        <f aca="false">($D$11-B17)/$D$11</f>
        <v>0.971428571428571</v>
      </c>
      <c r="E17" s="46"/>
      <c r="F17" s="51" t="n">
        <f aca="false">C17*D17/2*$F$11*$D$11^2</f>
        <v>8464.949264</v>
      </c>
      <c r="G17" s="51" t="n">
        <f aca="false">IF(B17&lt;=$B$11,C17*($D$11-$B$11)*$G$11,D17*$B$11*$G$11)</f>
        <v>6857.14285714286</v>
      </c>
      <c r="H17" s="51" t="n">
        <f aca="false">IF(B17&lt;=$C$11,C17*($D$11-$C$11)*$H$11,D17*$C$11*$H$11)</f>
        <v>4285.71428571429</v>
      </c>
      <c r="I17" s="51" t="n">
        <f aca="false">F17+G17+H17</f>
        <v>19607.8064068571</v>
      </c>
      <c r="J17" s="31" t="n">
        <f aca="false">B17</f>
        <v>0.4</v>
      </c>
    </row>
    <row r="18" customFormat="false" ht="15" hidden="false" customHeight="false" outlineLevel="0" collapsed="false">
      <c r="B18" s="51" t="n">
        <f aca="false">$D$11/70+B17</f>
        <v>0.6</v>
      </c>
      <c r="C18" s="52" t="n">
        <f aca="false">B18/$D$11</f>
        <v>0.0428571428571429</v>
      </c>
      <c r="D18" s="52" t="n">
        <f aca="false">($D$11-B18)/$D$11</f>
        <v>0.957142857142857</v>
      </c>
      <c r="E18" s="46"/>
      <c r="F18" s="51" t="n">
        <f aca="false">C18*D18/2*$F$11*$D$11^2</f>
        <v>12510.697074</v>
      </c>
      <c r="G18" s="51" t="n">
        <f aca="false">IF(B18&lt;=$B$11,C18*($D$11-$B$11)*$G$11,D18*$B$11*$G$11)</f>
        <v>10285.7142857143</v>
      </c>
      <c r="H18" s="51" t="n">
        <f aca="false">IF(B18&lt;=$C$11,C18*($D$11-$C$11)*$H$11,D18*$C$11*$H$11)</f>
        <v>6428.57142857143</v>
      </c>
      <c r="I18" s="51" t="n">
        <f aca="false">F18+G18+H18</f>
        <v>29224.9827882857</v>
      </c>
      <c r="J18" s="31" t="n">
        <f aca="false">B18</f>
        <v>0.6</v>
      </c>
    </row>
    <row r="19" customFormat="false" ht="15" hidden="false" customHeight="false" outlineLevel="0" collapsed="false">
      <c r="B19" s="51" t="n">
        <f aca="false">$D$11/70+B18</f>
        <v>0.8</v>
      </c>
      <c r="C19" s="52" t="n">
        <f aca="false">B19/$D$11</f>
        <v>0.0571428571428571</v>
      </c>
      <c r="D19" s="52" t="n">
        <f aca="false">($D$11-B19)/$D$11</f>
        <v>0.942857142857143</v>
      </c>
      <c r="E19" s="46"/>
      <c r="F19" s="51" t="n">
        <f aca="false">C19*D19/2*$F$11*$D$11^2</f>
        <v>16431.960336</v>
      </c>
      <c r="G19" s="51" t="n">
        <f aca="false">IF(B19&lt;=$B$11,C19*($D$11-$B$11)*$G$11,D19*$B$11*$G$11)</f>
        <v>13714.2857142857</v>
      </c>
      <c r="H19" s="51" t="n">
        <f aca="false">IF(B19&lt;=$C$11,C19*($D$11-$C$11)*$H$11,D19*$C$11*$H$11)</f>
        <v>8571.42857142857</v>
      </c>
      <c r="I19" s="51" t="n">
        <f aca="false">F19+G19+H19</f>
        <v>38717.6746217143</v>
      </c>
      <c r="J19" s="31" t="n">
        <f aca="false">B19</f>
        <v>0.8</v>
      </c>
    </row>
    <row r="20" customFormat="false" ht="15" hidden="false" customHeight="false" outlineLevel="0" collapsed="false">
      <c r="B20" s="51" t="n">
        <f aca="false">$D$11/70+B19</f>
        <v>1</v>
      </c>
      <c r="C20" s="52" t="n">
        <f aca="false">B20/$D$11</f>
        <v>0.0714285714285714</v>
      </c>
      <c r="D20" s="52" t="n">
        <f aca="false">($D$11-B20)/$D$11</f>
        <v>0.928571428571429</v>
      </c>
      <c r="E20" s="46"/>
      <c r="F20" s="51" t="n">
        <f aca="false">C20*D20/2*$F$11*$D$11^2</f>
        <v>20228.73905</v>
      </c>
      <c r="G20" s="51" t="n">
        <f aca="false">IF(B20&lt;=$B$11,C20*($D$11-$B$11)*$G$11,D20*$B$11*$G$11)</f>
        <v>17142.8571428571</v>
      </c>
      <c r="H20" s="51" t="n">
        <f aca="false">IF(B20&lt;=$C$11,C20*($D$11-$C$11)*$H$11,D20*$C$11*$H$11)</f>
        <v>10714.2857142857</v>
      </c>
      <c r="I20" s="51" t="n">
        <f aca="false">F20+G20+H20</f>
        <v>48085.8819071429</v>
      </c>
      <c r="J20" s="31" t="n">
        <f aca="false">B20</f>
        <v>1</v>
      </c>
    </row>
    <row r="21" customFormat="false" ht="15" hidden="false" customHeight="false" outlineLevel="0" collapsed="false">
      <c r="B21" s="51" t="n">
        <f aca="false">$D$11/70+B20</f>
        <v>1.2</v>
      </c>
      <c r="C21" s="52" t="n">
        <f aca="false">B21/$D$11</f>
        <v>0.0857142857142857</v>
      </c>
      <c r="D21" s="52" t="n">
        <f aca="false">($D$11-B21)/$D$11</f>
        <v>0.914285714285714</v>
      </c>
      <c r="E21" s="46"/>
      <c r="F21" s="51" t="n">
        <f aca="false">C21*D21/2*$F$11*$D$11^2</f>
        <v>23901.033216</v>
      </c>
      <c r="G21" s="51" t="n">
        <f aca="false">IF(B21&lt;=$B$11,C21*($D$11-$B$11)*$G$11,D21*$B$11*$G$11)</f>
        <v>20571.4285714286</v>
      </c>
      <c r="H21" s="51" t="n">
        <f aca="false">IF(B21&lt;=$C$11,C21*($D$11-$C$11)*$H$11,D21*$C$11*$H$11)</f>
        <v>12857.1428571429</v>
      </c>
      <c r="I21" s="51" t="n">
        <f aca="false">F21+G21+H21</f>
        <v>57329.6046445714</v>
      </c>
      <c r="J21" s="31" t="n">
        <f aca="false">B21</f>
        <v>1.2</v>
      </c>
    </row>
    <row r="22" customFormat="false" ht="15" hidden="false" customHeight="false" outlineLevel="0" collapsed="false">
      <c r="B22" s="51" t="n">
        <f aca="false">$D$11/70+B21</f>
        <v>1.4</v>
      </c>
      <c r="C22" s="52" t="n">
        <f aca="false">B22/$D$11</f>
        <v>0.1</v>
      </c>
      <c r="D22" s="52" t="n">
        <f aca="false">($D$11-B22)/$D$11</f>
        <v>0.9</v>
      </c>
      <c r="E22" s="46"/>
      <c r="F22" s="51" t="n">
        <f aca="false">C22*D22/2*$F$11*$D$11^2</f>
        <v>27448.842834</v>
      </c>
      <c r="G22" s="51" t="n">
        <f aca="false">IF(B22&lt;=$B$11,C22*($D$11-$B$11)*$G$11,D22*$B$11*$G$11)</f>
        <v>24000</v>
      </c>
      <c r="H22" s="51" t="n">
        <f aca="false">IF(B22&lt;=$C$11,C22*($D$11-$C$11)*$H$11,D22*$C$11*$H$11)</f>
        <v>15000</v>
      </c>
      <c r="I22" s="51" t="n">
        <f aca="false">F22+G22+H22</f>
        <v>66448.842834</v>
      </c>
      <c r="J22" s="31" t="n">
        <f aca="false">B22</f>
        <v>1.4</v>
      </c>
    </row>
    <row r="23" customFormat="false" ht="15" hidden="false" customHeight="false" outlineLevel="0" collapsed="false">
      <c r="B23" s="51" t="n">
        <f aca="false">$D$11/70+B22</f>
        <v>1.6</v>
      </c>
      <c r="C23" s="52" t="n">
        <f aca="false">B23/$D$11</f>
        <v>0.114285714285714</v>
      </c>
      <c r="D23" s="52" t="n">
        <f aca="false">($D$11-B23)/$D$11</f>
        <v>0.885714285714286</v>
      </c>
      <c r="E23" s="46"/>
      <c r="F23" s="51" t="n">
        <f aca="false">C23*D23/2*$F$11*$D$11^2</f>
        <v>30872.167904</v>
      </c>
      <c r="G23" s="51" t="n">
        <f aca="false">IF(B23&lt;=$B$11,C23*($D$11-$B$11)*$G$11,D23*$B$11*$G$11)</f>
        <v>27428.5714285714</v>
      </c>
      <c r="H23" s="51" t="n">
        <f aca="false">IF(B23&lt;=$C$11,C23*($D$11-$C$11)*$H$11,D23*$C$11*$H$11)</f>
        <v>17142.8571428571</v>
      </c>
      <c r="I23" s="51" t="n">
        <f aca="false">F23+G23+H23</f>
        <v>75443.5964754286</v>
      </c>
      <c r="J23" s="31" t="n">
        <f aca="false">B23</f>
        <v>1.6</v>
      </c>
    </row>
    <row r="24" customFormat="false" ht="15" hidden="false" customHeight="false" outlineLevel="0" collapsed="false">
      <c r="B24" s="51" t="n">
        <f aca="false">$D$11/70+B23</f>
        <v>1.8</v>
      </c>
      <c r="C24" s="52" t="n">
        <f aca="false">B24/$D$11</f>
        <v>0.128571428571429</v>
      </c>
      <c r="D24" s="52" t="n">
        <f aca="false">($D$11-B24)/$D$11</f>
        <v>0.871428571428571</v>
      </c>
      <c r="E24" s="46"/>
      <c r="F24" s="51" t="n">
        <f aca="false">C24*D24/2*$F$11*$D$11^2</f>
        <v>34171.008426</v>
      </c>
      <c r="G24" s="51" t="n">
        <f aca="false">IF(B24&lt;=$B$11,C24*($D$11-$B$11)*$G$11,D24*$B$11*$G$11)</f>
        <v>30857.1428571429</v>
      </c>
      <c r="H24" s="51" t="n">
        <f aca="false">IF(B24&lt;=$C$11,C24*($D$11-$C$11)*$H$11,D24*$C$11*$H$11)</f>
        <v>19285.7142857143</v>
      </c>
      <c r="I24" s="51" t="n">
        <f aca="false">F24+G24+H24</f>
        <v>84313.8655688571</v>
      </c>
      <c r="J24" s="31" t="n">
        <f aca="false">B24</f>
        <v>1.8</v>
      </c>
    </row>
    <row r="25" customFormat="false" ht="15" hidden="false" customHeight="false" outlineLevel="0" collapsed="false">
      <c r="B25" s="51" t="n">
        <f aca="false">$D$11/70+B24</f>
        <v>2</v>
      </c>
      <c r="C25" s="52" t="n">
        <f aca="false">B25/$D$11</f>
        <v>0.142857142857143</v>
      </c>
      <c r="D25" s="52" t="n">
        <f aca="false">($D$11-B25)/$D$11</f>
        <v>0.857142857142857</v>
      </c>
      <c r="E25" s="46"/>
      <c r="F25" s="51" t="n">
        <f aca="false">C25*D25/2*$F$11*$D$11^2</f>
        <v>37345.3644</v>
      </c>
      <c r="G25" s="51" t="n">
        <f aca="false">IF(B25&lt;=$B$11,C25*($D$11-$B$11)*$G$11,D25*$B$11*$G$11)</f>
        <v>34285.7142857143</v>
      </c>
      <c r="H25" s="51" t="n">
        <f aca="false">IF(B25&lt;=$C$11,C25*($D$11-$C$11)*$H$11,D25*$C$11*$H$11)</f>
        <v>21428.5714285714</v>
      </c>
      <c r="I25" s="51" t="n">
        <f aca="false">F25+G25+H25</f>
        <v>93059.6501142857</v>
      </c>
      <c r="J25" s="31" t="n">
        <f aca="false">B25</f>
        <v>2</v>
      </c>
    </row>
    <row r="26" customFormat="false" ht="15" hidden="false" customHeight="false" outlineLevel="0" collapsed="false">
      <c r="B26" s="51" t="n">
        <f aca="false">$D$11/70+B25</f>
        <v>2.2</v>
      </c>
      <c r="C26" s="52" t="n">
        <f aca="false">B26/$D$11</f>
        <v>0.157142857142857</v>
      </c>
      <c r="D26" s="52" t="n">
        <f aca="false">($D$11-B26)/$D$11</f>
        <v>0.842857142857143</v>
      </c>
      <c r="E26" s="46"/>
      <c r="F26" s="51" t="n">
        <f aca="false">C26*D26/2*$F$11*$D$11^2</f>
        <v>40395.235826</v>
      </c>
      <c r="G26" s="51" t="n">
        <f aca="false">IF(B26&lt;=$B$11,C26*($D$11-$B$11)*$G$11,D26*$B$11*$G$11)</f>
        <v>33714.2857142857</v>
      </c>
      <c r="H26" s="51" t="n">
        <f aca="false">IF(B26&lt;=$C$11,C26*($D$11-$C$11)*$H$11,D26*$C$11*$H$11)</f>
        <v>23571.4285714286</v>
      </c>
      <c r="I26" s="51" t="n">
        <f aca="false">F26+G26+H26</f>
        <v>97680.9501117143</v>
      </c>
      <c r="J26" s="31" t="n">
        <f aca="false">B26</f>
        <v>2.2</v>
      </c>
    </row>
    <row r="27" customFormat="false" ht="15" hidden="false" customHeight="false" outlineLevel="0" collapsed="false">
      <c r="B27" s="51" t="n">
        <f aca="false">$D$11/70+B26</f>
        <v>2.4</v>
      </c>
      <c r="C27" s="52" t="n">
        <f aca="false">B27/$D$11</f>
        <v>0.171428571428571</v>
      </c>
      <c r="D27" s="52" t="n">
        <f aca="false">($D$11-B27)/$D$11</f>
        <v>0.828571428571429</v>
      </c>
      <c r="E27" s="46"/>
      <c r="F27" s="51" t="n">
        <f aca="false">C27*D27/2*$F$11*$D$11^2</f>
        <v>43320.622704</v>
      </c>
      <c r="G27" s="51" t="n">
        <f aca="false">IF(B27&lt;=$B$11,C27*($D$11-$B$11)*$G$11,D27*$B$11*$G$11)</f>
        <v>33142.8571428571</v>
      </c>
      <c r="H27" s="51" t="n">
        <f aca="false">IF(B27&lt;=$C$11,C27*($D$11-$C$11)*$H$11,D27*$C$11*$H$11)</f>
        <v>25714.2857142857</v>
      </c>
      <c r="I27" s="51" t="n">
        <f aca="false">F27+G27+H27</f>
        <v>102177.765561143</v>
      </c>
      <c r="J27" s="31" t="n">
        <f aca="false">B27</f>
        <v>2.4</v>
      </c>
    </row>
    <row r="28" customFormat="false" ht="15" hidden="false" customHeight="false" outlineLevel="0" collapsed="false">
      <c r="B28" s="51" t="n">
        <f aca="false">$D$11/70+B27</f>
        <v>2.6</v>
      </c>
      <c r="C28" s="52" t="n">
        <f aca="false">B28/$D$11</f>
        <v>0.185714285714286</v>
      </c>
      <c r="D28" s="52" t="n">
        <f aca="false">($D$11-B28)/$D$11</f>
        <v>0.814285714285714</v>
      </c>
      <c r="E28" s="46"/>
      <c r="F28" s="51" t="n">
        <f aca="false">C28*D28/2*$F$11*$D$11^2</f>
        <v>46121.525034</v>
      </c>
      <c r="G28" s="51" t="n">
        <f aca="false">IF(B28&lt;=$B$11,C28*($D$11-$B$11)*$G$11,D28*$B$11*$G$11)</f>
        <v>32571.4285714286</v>
      </c>
      <c r="H28" s="51" t="n">
        <f aca="false">IF(B28&lt;=$C$11,C28*($D$11-$C$11)*$H$11,D28*$C$11*$H$11)</f>
        <v>27857.1428571429</v>
      </c>
      <c r="I28" s="51" t="n">
        <f aca="false">F28+G28+H28</f>
        <v>106550.096462571</v>
      </c>
      <c r="J28" s="31" t="n">
        <f aca="false">B28</f>
        <v>2.6</v>
      </c>
    </row>
    <row r="29" customFormat="false" ht="15" hidden="false" customHeight="false" outlineLevel="0" collapsed="false">
      <c r="B29" s="51" t="n">
        <f aca="false">$D$11/70+B28</f>
        <v>2.8</v>
      </c>
      <c r="C29" s="52" t="n">
        <f aca="false">B29/$D$11</f>
        <v>0.2</v>
      </c>
      <c r="D29" s="52" t="n">
        <f aca="false">($D$11-B29)/$D$11</f>
        <v>0.8</v>
      </c>
      <c r="E29" s="46"/>
      <c r="F29" s="51" t="n">
        <f aca="false">C29*D29/2*$F$11*$D$11^2</f>
        <v>48797.942816</v>
      </c>
      <c r="G29" s="51" t="n">
        <f aca="false">IF(B29&lt;=$B$11,C29*($D$11-$B$11)*$G$11,D29*$B$11*$G$11)</f>
        <v>32000</v>
      </c>
      <c r="H29" s="51" t="n">
        <f aca="false">IF(B29&lt;=$C$11,C29*($D$11-$C$11)*$H$11,D29*$C$11*$H$11)</f>
        <v>30000</v>
      </c>
      <c r="I29" s="51" t="n">
        <f aca="false">F29+G29+H29</f>
        <v>110797.942816</v>
      </c>
      <c r="J29" s="31" t="n">
        <f aca="false">B29</f>
        <v>2.8</v>
      </c>
    </row>
    <row r="30" customFormat="false" ht="15" hidden="false" customHeight="false" outlineLevel="0" collapsed="false">
      <c r="B30" s="51" t="n">
        <f aca="false">$D$11/70+B29</f>
        <v>3</v>
      </c>
      <c r="C30" s="52" t="n">
        <f aca="false">B30/$D$11</f>
        <v>0.214285714285714</v>
      </c>
      <c r="D30" s="52" t="n">
        <f aca="false">($D$11-B30)/$D$11</f>
        <v>0.785714285714286</v>
      </c>
      <c r="E30" s="46"/>
      <c r="F30" s="51" t="n">
        <f aca="false">C30*D30/2*$F$11*$D$11^2</f>
        <v>51349.87605</v>
      </c>
      <c r="G30" s="51" t="n">
        <f aca="false">IF(B30&lt;=$B$11,C30*($D$11-$B$11)*$G$11,D30*$B$11*$G$11)</f>
        <v>31428.5714285714</v>
      </c>
      <c r="H30" s="51" t="n">
        <f aca="false">IF(B30&lt;=$C$11,C30*($D$11-$C$11)*$H$11,D30*$C$11*$H$11)</f>
        <v>32142.8571428571</v>
      </c>
      <c r="I30" s="51" t="n">
        <f aca="false">F30+G30+H30</f>
        <v>114921.304621429</v>
      </c>
      <c r="J30" s="31" t="n">
        <f aca="false">B30</f>
        <v>3</v>
      </c>
    </row>
    <row r="31" customFormat="false" ht="15" hidden="false" customHeight="false" outlineLevel="0" collapsed="false">
      <c r="B31" s="51" t="n">
        <f aca="false">$D$11/70+B30</f>
        <v>3.2</v>
      </c>
      <c r="C31" s="52" t="n">
        <f aca="false">B31/$D$11</f>
        <v>0.228571428571429</v>
      </c>
      <c r="D31" s="53" t="n">
        <f aca="false">($D$11-B31)/$D$11</f>
        <v>0.771428571428571</v>
      </c>
      <c r="E31" s="46"/>
      <c r="F31" s="54" t="n">
        <f aca="false">C31*D31/2*$F$11*$D$11^2</f>
        <v>53777.324736</v>
      </c>
      <c r="G31" s="51" t="n">
        <f aca="false">IF(B31&lt;=$B$11,C31*($D$11-$B$11)*$G$11,D31*$B$11*$G$11)</f>
        <v>30857.1428571429</v>
      </c>
      <c r="H31" s="51" t="n">
        <f aca="false">IF(B31&lt;=$C$11,C31*($D$11-$C$11)*$H$11,D31*$C$11*$H$11)</f>
        <v>34285.7142857143</v>
      </c>
      <c r="I31" s="51" t="n">
        <f aca="false">F31+G31+H31</f>
        <v>118920.181878857</v>
      </c>
      <c r="J31" s="31" t="n">
        <f aca="false">B31</f>
        <v>3.2</v>
      </c>
    </row>
    <row r="32" customFormat="false" ht="15" hidden="false" customHeight="false" outlineLevel="0" collapsed="false">
      <c r="B32" s="54" t="n">
        <f aca="false">$D$11/70+B31</f>
        <v>3.4</v>
      </c>
      <c r="C32" s="53" t="n">
        <f aca="false">B32/$D$11</f>
        <v>0.242857142857143</v>
      </c>
      <c r="D32" s="55" t="n">
        <f aca="false">($D$11-B32)/$D$11</f>
        <v>0.757142857142857</v>
      </c>
      <c r="E32" s="56"/>
      <c r="F32" s="57" t="n">
        <f aca="false">C32*D32/2*$F$11*$D$11^2</f>
        <v>56080.288874</v>
      </c>
      <c r="G32" s="54" t="n">
        <f aca="false">IF(B32&lt;=$B$11,C32*($D$11-$B$11)*$G$11,D32*$B$11*$G$11)</f>
        <v>30285.7142857143</v>
      </c>
      <c r="H32" s="54" t="n">
        <f aca="false">IF(B32&lt;=$C$11,C32*($D$11-$C$11)*$H$11,D32*$C$11*$H$11)</f>
        <v>36428.5714285714</v>
      </c>
      <c r="I32" s="54" t="n">
        <f aca="false">F32+G32+H32</f>
        <v>122794.574588286</v>
      </c>
      <c r="J32" s="31" t="n">
        <f aca="false">B32</f>
        <v>3.4</v>
      </c>
    </row>
    <row r="33" customFormat="false" ht="15" hidden="false" customHeight="false" outlineLevel="0" collapsed="false">
      <c r="B33" s="51" t="n">
        <f aca="false">$D$11/70+B32</f>
        <v>3.6</v>
      </c>
      <c r="C33" s="52" t="n">
        <f aca="false">B33/$D$11</f>
        <v>0.257142857142857</v>
      </c>
      <c r="D33" s="52" t="n">
        <f aca="false">($D$11-B33)/$D$11</f>
        <v>0.742857142857143</v>
      </c>
      <c r="E33" s="56"/>
      <c r="F33" s="51" t="n">
        <f aca="false">C33*D33/2*$F$11*$D$11^2</f>
        <v>58258.768464</v>
      </c>
      <c r="G33" s="51" t="n">
        <f aca="false">IF(B33&lt;=$B$11,C33*($D$11-$B$11)*$G$11,D33*$B$11*$G$11)</f>
        <v>29714.2857142857</v>
      </c>
      <c r="H33" s="51" t="n">
        <f aca="false">IF(B33&lt;=$C$11,C33*($D$11-$C$11)*$H$11,D33*$C$11*$H$11)</f>
        <v>38571.4285714286</v>
      </c>
      <c r="I33" s="51" t="n">
        <f aca="false">F33+G33+H33</f>
        <v>126544.482749714</v>
      </c>
      <c r="J33" s="31" t="n">
        <f aca="false">B33</f>
        <v>3.6</v>
      </c>
    </row>
    <row r="34" customFormat="false" ht="15" hidden="false" customHeight="false" outlineLevel="0" collapsed="false">
      <c r="B34" s="51" t="n">
        <f aca="false">$D$11/70+B33</f>
        <v>3.8</v>
      </c>
      <c r="C34" s="52" t="n">
        <f aca="false">B34/$D$11</f>
        <v>0.271428571428571</v>
      </c>
      <c r="D34" s="52" t="n">
        <f aca="false">($D$11-B34)/$D$11</f>
        <v>0.728571428571429</v>
      </c>
      <c r="E34" s="46"/>
      <c r="F34" s="51" t="n">
        <f aca="false">C34*D34/2*$F$11*$D$11^2</f>
        <v>60312.763506</v>
      </c>
      <c r="G34" s="51" t="n">
        <f aca="false">IF(B34&lt;=$B$11,C34*($D$11-$B$11)*$G$11,D34*$B$11*$G$11)</f>
        <v>29142.8571428571</v>
      </c>
      <c r="H34" s="51" t="n">
        <f aca="false">IF(B34&lt;=$C$11,C34*($D$11-$C$11)*$H$11,D34*$C$11*$H$11)</f>
        <v>40714.2857142857</v>
      </c>
      <c r="I34" s="51" t="n">
        <f aca="false">F34+G34+H34</f>
        <v>130169.906363143</v>
      </c>
      <c r="J34" s="31" t="n">
        <f aca="false">B34</f>
        <v>3.8</v>
      </c>
    </row>
    <row r="35" customFormat="false" ht="15" hidden="false" customHeight="false" outlineLevel="0" collapsed="false">
      <c r="B35" s="51" t="n">
        <f aca="false">$D$11/70+B34</f>
        <v>4</v>
      </c>
      <c r="C35" s="52" t="n">
        <f aca="false">B35/$D$11</f>
        <v>0.285714285714286</v>
      </c>
      <c r="D35" s="52" t="n">
        <f aca="false">($D$11-B35)/$D$11</f>
        <v>0.714285714285714</v>
      </c>
      <c r="E35" s="46"/>
      <c r="F35" s="51" t="n">
        <f aca="false">C35*D35/2*$F$11*$D$11^2</f>
        <v>62242.274</v>
      </c>
      <c r="G35" s="51" t="n">
        <f aca="false">IF(B35&lt;=$B$11,C35*($D$11-$B$11)*$G$11,D35*$B$11*$G$11)</f>
        <v>28571.4285714286</v>
      </c>
      <c r="H35" s="51" t="n">
        <f aca="false">IF(B35&lt;=$C$11,C35*($D$11-$C$11)*$H$11,D35*$C$11*$H$11)</f>
        <v>42857.1428571429</v>
      </c>
      <c r="I35" s="51" t="n">
        <f aca="false">F35+G35+H35</f>
        <v>133670.845428571</v>
      </c>
      <c r="J35" s="31" t="n">
        <f aca="false">B35</f>
        <v>4</v>
      </c>
    </row>
    <row r="36" customFormat="false" ht="15" hidden="false" customHeight="false" outlineLevel="0" collapsed="false">
      <c r="B36" s="51" t="n">
        <f aca="false">$D$11/70+B35</f>
        <v>4.2</v>
      </c>
      <c r="C36" s="52" t="n">
        <f aca="false">B36/$D$11</f>
        <v>0.3</v>
      </c>
      <c r="D36" s="52" t="n">
        <f aca="false">($D$11-B36)/$D$11</f>
        <v>0.7</v>
      </c>
      <c r="E36" s="46"/>
      <c r="F36" s="51" t="n">
        <f aca="false">C36*D36/2*$F$11*$D$11^2</f>
        <v>64047.299946</v>
      </c>
      <c r="G36" s="51" t="n">
        <f aca="false">IF(B36&lt;=$B$11,C36*($D$11-$B$11)*$G$11,D36*$B$11*$G$11)</f>
        <v>28000</v>
      </c>
      <c r="H36" s="51" t="n">
        <f aca="false">IF(B36&lt;=$C$11,C36*($D$11-$C$11)*$H$11,D36*$C$11*$H$11)</f>
        <v>45000</v>
      </c>
      <c r="I36" s="51" t="n">
        <f aca="false">F36+G36+H36</f>
        <v>137047.299946</v>
      </c>
      <c r="J36" s="31" t="n">
        <f aca="false">B36</f>
        <v>4.2</v>
      </c>
    </row>
    <row r="37" customFormat="false" ht="15" hidden="false" customHeight="false" outlineLevel="0" collapsed="false">
      <c r="B37" s="51" t="n">
        <f aca="false">$D$11/70+B36</f>
        <v>4.4</v>
      </c>
      <c r="C37" s="52" t="n">
        <f aca="false">B37/$D$11</f>
        <v>0.314285714285714</v>
      </c>
      <c r="D37" s="52" t="n">
        <f aca="false">($D$11-B37)/$D$11</f>
        <v>0.685714285714286</v>
      </c>
      <c r="E37" s="46"/>
      <c r="F37" s="51" t="n">
        <f aca="false">C37*D37/2*$F$11*$D$11^2</f>
        <v>65727.841344</v>
      </c>
      <c r="G37" s="51" t="n">
        <f aca="false">IF(B37&lt;=$B$11,C37*($D$11-$B$11)*$G$11,D37*$B$11*$G$11)</f>
        <v>27428.5714285714</v>
      </c>
      <c r="H37" s="51" t="n">
        <f aca="false">IF(B37&lt;=$C$11,C37*($D$11-$C$11)*$H$11,D37*$C$11*$H$11)</f>
        <v>47142.8571428572</v>
      </c>
      <c r="I37" s="51" t="n">
        <f aca="false">F37+G37+H37</f>
        <v>140299.269915429</v>
      </c>
      <c r="J37" s="31" t="n">
        <f aca="false">B37</f>
        <v>4.4</v>
      </c>
    </row>
    <row r="38" customFormat="false" ht="15" hidden="false" customHeight="false" outlineLevel="0" collapsed="false">
      <c r="B38" s="51" t="n">
        <f aca="false">$D$11/70+B37</f>
        <v>4.6</v>
      </c>
      <c r="C38" s="52" t="n">
        <f aca="false">B38/$D$11</f>
        <v>0.328571428571429</v>
      </c>
      <c r="D38" s="52" t="n">
        <f aca="false">($D$11-B38)/$D$11</f>
        <v>0.671428571428571</v>
      </c>
      <c r="E38" s="46"/>
      <c r="F38" s="51" t="n">
        <f aca="false">C38*D38/2*$F$11*$D$11^2</f>
        <v>67283.898194</v>
      </c>
      <c r="G38" s="51" t="n">
        <f aca="false">IF(B38&lt;=$B$11,C38*($D$11-$B$11)*$G$11,D38*$B$11*$G$11)</f>
        <v>26857.1428571429</v>
      </c>
      <c r="H38" s="51" t="n">
        <f aca="false">IF(B38&lt;=$C$11,C38*($D$11-$C$11)*$H$11,D38*$C$11*$H$11)</f>
        <v>49285.7142857143</v>
      </c>
      <c r="I38" s="51" t="n">
        <f aca="false">F38+G38+H38</f>
        <v>143426.755336857</v>
      </c>
      <c r="J38" s="31" t="n">
        <f aca="false">B38</f>
        <v>4.6</v>
      </c>
    </row>
    <row r="39" customFormat="false" ht="15" hidden="false" customHeight="false" outlineLevel="0" collapsed="false">
      <c r="B39" s="51" t="n">
        <f aca="false">$D$11/70+B38</f>
        <v>4.8</v>
      </c>
      <c r="C39" s="52" t="n">
        <f aca="false">B39/$D$11</f>
        <v>0.342857142857143</v>
      </c>
      <c r="D39" s="52" t="n">
        <f aca="false">($D$11-B39)/$D$11</f>
        <v>0.657142857142857</v>
      </c>
      <c r="E39" s="46"/>
      <c r="F39" s="51" t="n">
        <f aca="false">C39*D39/2*$F$11*$D$11^2</f>
        <v>68715.470496</v>
      </c>
      <c r="G39" s="51" t="n">
        <f aca="false">IF(B39&lt;=$B$11,C39*($D$11-$B$11)*$G$11,D39*$B$11*$G$11)</f>
        <v>26285.7142857143</v>
      </c>
      <c r="H39" s="51" t="n">
        <f aca="false">IF(B39&lt;=$C$11,C39*($D$11-$C$11)*$H$11,D39*$C$11*$H$11)</f>
        <v>51428.5714285714</v>
      </c>
      <c r="I39" s="51" t="n">
        <f aca="false">F39+G39+H39</f>
        <v>146429.756210286</v>
      </c>
      <c r="J39" s="31" t="n">
        <f aca="false">B39</f>
        <v>4.8</v>
      </c>
    </row>
    <row r="40" customFormat="false" ht="15" hidden="false" customHeight="false" outlineLevel="0" collapsed="false">
      <c r="B40" s="51" t="n">
        <f aca="false">$D$11/70+B39</f>
        <v>5</v>
      </c>
      <c r="C40" s="52" t="n">
        <f aca="false">B40/$D$11</f>
        <v>0.357142857142857</v>
      </c>
      <c r="D40" s="52" t="n">
        <f aca="false">($D$11-B40)/$D$11</f>
        <v>0.642857142857143</v>
      </c>
      <c r="E40" s="46"/>
      <c r="F40" s="51" t="n">
        <f aca="false">C40*D40/2*$F$11*$D$11^2</f>
        <v>70022.55825</v>
      </c>
      <c r="G40" s="51" t="n">
        <f aca="false">IF(B40&lt;=$B$11,C40*($D$11-$B$11)*$G$11,D40*$B$11*$G$11)</f>
        <v>25714.2857142857</v>
      </c>
      <c r="H40" s="51" t="n">
        <f aca="false">IF(B40&lt;=$C$11,C40*($D$11-$C$11)*$H$11,D40*$C$11*$H$11)</f>
        <v>53571.4285714286</v>
      </c>
      <c r="I40" s="51" t="n">
        <f aca="false">F40+G40+H40</f>
        <v>149308.272535714</v>
      </c>
      <c r="J40" s="31" t="n">
        <f aca="false">B40</f>
        <v>5</v>
      </c>
    </row>
    <row r="41" customFormat="false" ht="15" hidden="false" customHeight="false" outlineLevel="0" collapsed="false">
      <c r="B41" s="51" t="n">
        <f aca="false">$D$11/70+B40</f>
        <v>5.2</v>
      </c>
      <c r="C41" s="52" t="n">
        <f aca="false">B41/$D$11</f>
        <v>0.371428571428572</v>
      </c>
      <c r="D41" s="52" t="n">
        <f aca="false">($D$11-B41)/$D$11</f>
        <v>0.628571428571428</v>
      </c>
      <c r="E41" s="46"/>
      <c r="F41" s="51" t="n">
        <f aca="false">C41*D41/2*$F$11*$D$11^2</f>
        <v>71205.161456</v>
      </c>
      <c r="G41" s="51" t="n">
        <f aca="false">IF(B41&lt;=$B$11,C41*($D$11-$B$11)*$G$11,D41*$B$11*$G$11)</f>
        <v>25142.8571428571</v>
      </c>
      <c r="H41" s="51" t="n">
        <f aca="false">IF(B41&lt;=$C$11,C41*($D$11-$C$11)*$H$11,D41*$C$11*$H$11)</f>
        <v>55714.2857142857</v>
      </c>
      <c r="I41" s="51" t="n">
        <f aca="false">F41+G41+H41</f>
        <v>152062.304313143</v>
      </c>
      <c r="J41" s="31" t="n">
        <f aca="false">B41</f>
        <v>5.2</v>
      </c>
    </row>
    <row r="42" customFormat="false" ht="15" hidden="false" customHeight="false" outlineLevel="0" collapsed="false">
      <c r="B42" s="51" t="n">
        <f aca="false">$D$11/70+B41</f>
        <v>5.4</v>
      </c>
      <c r="C42" s="52" t="n">
        <f aca="false">B42/$D$11</f>
        <v>0.385714285714286</v>
      </c>
      <c r="D42" s="52" t="n">
        <f aca="false">($D$11-B42)/$D$11</f>
        <v>0.614285714285714</v>
      </c>
      <c r="E42" s="46"/>
      <c r="F42" s="51" t="n">
        <f aca="false">C42*D42/2*$F$11*$D$11^2</f>
        <v>72263.280114</v>
      </c>
      <c r="G42" s="51" t="n">
        <f aca="false">IF(B42&lt;=$B$11,C42*($D$11-$B$11)*$G$11,D42*$B$11*$G$11)</f>
        <v>24571.4285714286</v>
      </c>
      <c r="H42" s="51" t="n">
        <f aca="false">IF(B42&lt;=$C$11,C42*($D$11-$C$11)*$H$11,D42*$C$11*$H$11)</f>
        <v>57857.1428571429</v>
      </c>
      <c r="I42" s="51" t="n">
        <f aca="false">F42+G42+H42</f>
        <v>154691.851542571</v>
      </c>
      <c r="J42" s="31" t="n">
        <f aca="false">B42</f>
        <v>5.4</v>
      </c>
    </row>
    <row r="43" customFormat="false" ht="15" hidden="false" customHeight="false" outlineLevel="0" collapsed="false">
      <c r="B43" s="51" t="n">
        <f aca="false">$D$11/70+B42</f>
        <v>5.6</v>
      </c>
      <c r="C43" s="52" t="n">
        <f aca="false">B43/$D$11</f>
        <v>0.4</v>
      </c>
      <c r="D43" s="52" t="n">
        <f aca="false">($D$11-B43)/$D$11</f>
        <v>0.6</v>
      </c>
      <c r="E43" s="46"/>
      <c r="F43" s="51" t="n">
        <f aca="false">C43*D43/2*$F$11*$D$11^2</f>
        <v>73196.914224</v>
      </c>
      <c r="G43" s="51" t="n">
        <f aca="false">IF(B43&lt;=$B$11,C43*($D$11-$B$11)*$G$11,D43*$B$11*$G$11)</f>
        <v>24000</v>
      </c>
      <c r="H43" s="51" t="n">
        <f aca="false">IF(B43&lt;=$C$11,C43*($D$11-$C$11)*$H$11,D43*$C$11*$H$11)</f>
        <v>60000</v>
      </c>
      <c r="I43" s="51" t="n">
        <f aca="false">F43+G43+H43</f>
        <v>157196.914224</v>
      </c>
      <c r="J43" s="31" t="n">
        <f aca="false">B43</f>
        <v>5.6</v>
      </c>
    </row>
    <row r="44" customFormat="false" ht="15" hidden="false" customHeight="false" outlineLevel="0" collapsed="false">
      <c r="B44" s="51" t="n">
        <f aca="false">$D$11/70+B43</f>
        <v>5.8</v>
      </c>
      <c r="C44" s="52" t="n">
        <f aca="false">B44/$D$11</f>
        <v>0.414285714285714</v>
      </c>
      <c r="D44" s="52" t="n">
        <f aca="false">($D$11-B44)/$D$11</f>
        <v>0.585714285714286</v>
      </c>
      <c r="E44" s="46"/>
      <c r="F44" s="51" t="n">
        <f aca="false">C44*D44/2*$F$11*$D$11^2</f>
        <v>74006.063786</v>
      </c>
      <c r="G44" s="51" t="n">
        <f aca="false">IF(B44&lt;=$B$11,C44*($D$11-$B$11)*$G$11,D44*$B$11*$G$11)</f>
        <v>23428.5714285714</v>
      </c>
      <c r="H44" s="51" t="n">
        <f aca="false">IF(B44&lt;=$C$11,C44*($D$11-$C$11)*$H$11,D44*$C$11*$H$11)</f>
        <v>62142.8571428572</v>
      </c>
      <c r="I44" s="51" t="n">
        <f aca="false">F44+G44+H44</f>
        <v>159577.492357429</v>
      </c>
      <c r="J44" s="31" t="n">
        <f aca="false">B44</f>
        <v>5.8</v>
      </c>
    </row>
    <row r="45" customFormat="false" ht="15" hidden="false" customHeight="false" outlineLevel="0" collapsed="false">
      <c r="B45" s="51" t="n">
        <f aca="false">$D$11/70+B44</f>
        <v>6</v>
      </c>
      <c r="C45" s="52" t="n">
        <f aca="false">B45/$D$11</f>
        <v>0.428571428571429</v>
      </c>
      <c r="D45" s="52" t="n">
        <f aca="false">($D$11-B45)/$D$11</f>
        <v>0.571428571428571</v>
      </c>
      <c r="E45" s="46"/>
      <c r="F45" s="51" t="n">
        <f aca="false">C45*D45/2*$F$11*$D$11^2</f>
        <v>74690.7288</v>
      </c>
      <c r="G45" s="51" t="n">
        <f aca="false">IF(B45&lt;=$B$11,C45*($D$11-$B$11)*$G$11,D45*$B$11*$G$11)</f>
        <v>22857.1428571429</v>
      </c>
      <c r="H45" s="51" t="n">
        <f aca="false">IF(B45&lt;=$C$11,C45*($D$11-$C$11)*$H$11,D45*$C$11*$H$11)</f>
        <v>64285.7142857143</v>
      </c>
      <c r="I45" s="51" t="n">
        <f aca="false">F45+G45+H45</f>
        <v>161833.585942857</v>
      </c>
      <c r="J45" s="31" t="n">
        <f aca="false">B45</f>
        <v>6</v>
      </c>
    </row>
    <row r="46" customFormat="false" ht="15" hidden="false" customHeight="false" outlineLevel="0" collapsed="false">
      <c r="B46" s="51" t="n">
        <f aca="false">$D$11/70+B45</f>
        <v>6.2</v>
      </c>
      <c r="C46" s="52" t="n">
        <f aca="false">B46/$D$11</f>
        <v>0.442857142857143</v>
      </c>
      <c r="D46" s="52" t="n">
        <f aca="false">($D$11-B46)/$D$11</f>
        <v>0.557142857142857</v>
      </c>
      <c r="E46" s="46"/>
      <c r="F46" s="51" t="n">
        <f aca="false">C46*D46/2*$F$11*$D$11^2</f>
        <v>75250.909266</v>
      </c>
      <c r="G46" s="51" t="n">
        <f aca="false">IF(B46&lt;=$B$11,C46*($D$11-$B$11)*$G$11,D46*$B$11*$G$11)</f>
        <v>22285.7142857143</v>
      </c>
      <c r="H46" s="51" t="n">
        <f aca="false">IF(B46&lt;=$C$11,C46*($D$11-$C$11)*$H$11,D46*$C$11*$H$11)</f>
        <v>66428.5714285715</v>
      </c>
      <c r="I46" s="51" t="n">
        <f aca="false">F46+G46+H46</f>
        <v>163965.194980286</v>
      </c>
      <c r="J46" s="31" t="n">
        <f aca="false">B46</f>
        <v>6.2</v>
      </c>
    </row>
    <row r="47" customFormat="false" ht="15" hidden="false" customHeight="false" outlineLevel="0" collapsed="false">
      <c r="B47" s="51" t="n">
        <f aca="false">$D$11/70+B46</f>
        <v>6.4</v>
      </c>
      <c r="C47" s="52" t="n">
        <f aca="false">B47/$D$11</f>
        <v>0.457142857142857</v>
      </c>
      <c r="D47" s="52" t="n">
        <f aca="false">($D$11-B47)/$D$11</f>
        <v>0.542857142857143</v>
      </c>
      <c r="E47" s="46"/>
      <c r="F47" s="51" t="n">
        <f aca="false">C47*D47/2*$F$11*$D$11^2</f>
        <v>75686.605184</v>
      </c>
      <c r="G47" s="51" t="n">
        <f aca="false">IF(B47&lt;=$B$11,C47*($D$11-$B$11)*$G$11,D47*$B$11*$G$11)</f>
        <v>21714.2857142857</v>
      </c>
      <c r="H47" s="51" t="n">
        <f aca="false">IF(B47&lt;=$C$11,C47*($D$11-$C$11)*$H$11,D47*$C$11*$H$11)</f>
        <v>68571.4285714286</v>
      </c>
      <c r="I47" s="51" t="n">
        <f aca="false">F47+G47+H47</f>
        <v>165972.319469714</v>
      </c>
      <c r="J47" s="31" t="n">
        <f aca="false">B47</f>
        <v>6.4</v>
      </c>
    </row>
    <row r="48" customFormat="false" ht="15" hidden="false" customHeight="false" outlineLevel="0" collapsed="false">
      <c r="B48" s="51" t="n">
        <f aca="false">$D$11/70+B47</f>
        <v>6.6</v>
      </c>
      <c r="C48" s="52" t="n">
        <f aca="false">B48/$D$11</f>
        <v>0.471428571428572</v>
      </c>
      <c r="D48" s="52" t="n">
        <f aca="false">($D$11-B48)/$D$11</f>
        <v>0.528571428571428</v>
      </c>
      <c r="E48" s="46"/>
      <c r="F48" s="51" t="n">
        <f aca="false">C48*D48/2*$F$11*$D$11^2</f>
        <v>75997.816554</v>
      </c>
      <c r="G48" s="51" t="n">
        <f aca="false">IF(B48&lt;=$B$11,C48*($D$11-$B$11)*$G$11,D48*$B$11*$G$11)</f>
        <v>21142.8571428571</v>
      </c>
      <c r="H48" s="51" t="n">
        <f aca="false">IF(B48&lt;=$C$11,C48*($D$11-$C$11)*$H$11,D48*$C$11*$H$11)</f>
        <v>68714.2857142857</v>
      </c>
      <c r="I48" s="51" t="n">
        <f aca="false">F48+G48+H48</f>
        <v>165854.959411143</v>
      </c>
      <c r="J48" s="31" t="n">
        <f aca="false">B48</f>
        <v>6.6</v>
      </c>
    </row>
    <row r="49" customFormat="false" ht="15" hidden="false" customHeight="false" outlineLevel="0" collapsed="false">
      <c r="B49" s="51" t="n">
        <f aca="false">$D$11/70+B48</f>
        <v>6.8</v>
      </c>
      <c r="C49" s="52" t="n">
        <f aca="false">B49/$D$11</f>
        <v>0.485714285714286</v>
      </c>
      <c r="D49" s="52" t="n">
        <f aca="false">($D$11-B49)/$D$11</f>
        <v>0.514285714285714</v>
      </c>
      <c r="E49" s="46"/>
      <c r="F49" s="51" t="n">
        <f aca="false">C49*D49/2*$F$11*$D$11^2</f>
        <v>76184.543376</v>
      </c>
      <c r="G49" s="51" t="n">
        <f aca="false">IF(B49&lt;=$B$11,C49*($D$11-$B$11)*$G$11,D49*$B$11*$G$11)</f>
        <v>20571.4285714286</v>
      </c>
      <c r="H49" s="51" t="n">
        <f aca="false">IF(B49&lt;=$C$11,C49*($D$11-$C$11)*$H$11,D49*$C$11*$H$11)</f>
        <v>66857.1428571428</v>
      </c>
      <c r="I49" s="51" t="n">
        <f aca="false">F49+G49+H49</f>
        <v>163613.114804571</v>
      </c>
      <c r="J49" s="31" t="n">
        <f aca="false">B49</f>
        <v>6.8</v>
      </c>
    </row>
    <row r="50" customFormat="false" ht="15" hidden="false" customHeight="false" outlineLevel="0" collapsed="false">
      <c r="B50" s="51" t="n">
        <f aca="false">$D$11/70+B49</f>
        <v>7</v>
      </c>
      <c r="C50" s="52" t="n">
        <f aca="false">B50/$D$11</f>
        <v>0.5</v>
      </c>
      <c r="D50" s="52" t="n">
        <f aca="false">($D$11-B50)/$D$11</f>
        <v>0.5</v>
      </c>
      <c r="E50" s="46"/>
      <c r="F50" s="51" t="n">
        <f aca="false">C50*D50/2*$F$11*$D$11^2</f>
        <v>76246.78565</v>
      </c>
      <c r="G50" s="51" t="n">
        <f aca="false">IF(B50&lt;=$B$11,C50*($D$11-$B$11)*$G$11,D50*$B$11*$G$11)</f>
        <v>20000</v>
      </c>
      <c r="H50" s="51" t="n">
        <f aca="false">IF(B50&lt;=$C$11,C50*($D$11-$C$11)*$H$11,D50*$C$11*$H$11)</f>
        <v>65000</v>
      </c>
      <c r="I50" s="51" t="n">
        <f aca="false">F50+G50+H50</f>
        <v>161246.78565</v>
      </c>
      <c r="J50" s="31" t="n">
        <f aca="false">B50</f>
        <v>7</v>
      </c>
    </row>
    <row r="51" customFormat="false" ht="15" hidden="false" customHeight="false" outlineLevel="0" collapsed="false">
      <c r="B51" s="51" t="n">
        <f aca="false">$D$11/70+B50</f>
        <v>7.2</v>
      </c>
      <c r="C51" s="52" t="n">
        <f aca="false">B51/$D$11</f>
        <v>0.514285714285715</v>
      </c>
      <c r="D51" s="52" t="n">
        <f aca="false">($D$11-B51)/$D$11</f>
        <v>0.485714285714285</v>
      </c>
      <c r="E51" s="46"/>
      <c r="F51" s="51" t="n">
        <f aca="false">C51*D51/2*$F$11*$D$11^2</f>
        <v>76184.543376</v>
      </c>
      <c r="G51" s="51" t="n">
        <f aca="false">IF(B51&lt;=$B$11,C51*($D$11-$B$11)*$G$11,D51*$B$11*$G$11)</f>
        <v>19428.5714285714</v>
      </c>
      <c r="H51" s="51" t="n">
        <f aca="false">IF(B51&lt;=$C$11,C51*($D$11-$C$11)*$H$11,D51*$C$11*$H$11)</f>
        <v>63142.8571428571</v>
      </c>
      <c r="I51" s="51" t="n">
        <f aca="false">F51+G51+H51</f>
        <v>158755.971947429</v>
      </c>
      <c r="J51" s="31" t="n">
        <f aca="false">B51</f>
        <v>7.2</v>
      </c>
    </row>
    <row r="52" customFormat="false" ht="15" hidden="false" customHeight="false" outlineLevel="0" collapsed="false">
      <c r="B52" s="51" t="n">
        <f aca="false">$D$11/70+B51</f>
        <v>7.4</v>
      </c>
      <c r="C52" s="52" t="n">
        <f aca="false">B52/$D$11</f>
        <v>0.528571428571429</v>
      </c>
      <c r="D52" s="52" t="n">
        <f aca="false">($D$11-B52)/$D$11</f>
        <v>0.471428571428571</v>
      </c>
      <c r="E52" s="46"/>
      <c r="F52" s="51" t="n">
        <f aca="false">C52*D52/2*$F$11*$D$11^2</f>
        <v>75997.816554</v>
      </c>
      <c r="G52" s="51" t="n">
        <f aca="false">IF(B52&lt;=$B$11,C52*($D$11-$B$11)*$G$11,D52*$B$11*$G$11)</f>
        <v>18857.1428571428</v>
      </c>
      <c r="H52" s="51" t="n">
        <f aca="false">IF(B52&lt;=$C$11,C52*($D$11-$C$11)*$H$11,D52*$C$11*$H$11)</f>
        <v>61285.7142857142</v>
      </c>
      <c r="I52" s="51" t="n">
        <f aca="false">F52+G52+H52</f>
        <v>156140.673696857</v>
      </c>
      <c r="J52" s="31" t="n">
        <f aca="false">B52</f>
        <v>7.4</v>
      </c>
    </row>
    <row r="53" customFormat="false" ht="15" hidden="false" customHeight="false" outlineLevel="0" collapsed="false">
      <c r="B53" s="51" t="n">
        <f aca="false">$D$11/70+B52</f>
        <v>7.6</v>
      </c>
      <c r="C53" s="52" t="n">
        <f aca="false">B53/$D$11</f>
        <v>0.542857142857143</v>
      </c>
      <c r="D53" s="52" t="n">
        <f aca="false">($D$11-B53)/$D$11</f>
        <v>0.457142857142857</v>
      </c>
      <c r="E53" s="46"/>
      <c r="F53" s="51" t="n">
        <f aca="false">C53*D53/2*$F$11*$D$11^2</f>
        <v>75686.605184</v>
      </c>
      <c r="G53" s="51" t="n">
        <f aca="false">IF(B53&lt;=$B$11,C53*($D$11-$B$11)*$G$11,D53*$B$11*$G$11)</f>
        <v>18285.7142857143</v>
      </c>
      <c r="H53" s="51" t="n">
        <f aca="false">IF(B53&lt;=$C$11,C53*($D$11-$C$11)*$H$11,D53*$C$11*$H$11)</f>
        <v>59428.5714285714</v>
      </c>
      <c r="I53" s="51" t="n">
        <f aca="false">F53+G53+H53</f>
        <v>153400.890898286</v>
      </c>
      <c r="J53" s="31" t="n">
        <f aca="false">B53</f>
        <v>7.6</v>
      </c>
    </row>
    <row r="54" customFormat="false" ht="15" hidden="false" customHeight="false" outlineLevel="0" collapsed="false">
      <c r="B54" s="51" t="n">
        <f aca="false">$D$11/70+B53</f>
        <v>7.8</v>
      </c>
      <c r="C54" s="52" t="n">
        <f aca="false">B54/$D$11</f>
        <v>0.557142857142858</v>
      </c>
      <c r="D54" s="52" t="n">
        <f aca="false">($D$11-B54)/$D$11</f>
        <v>0.442857142857143</v>
      </c>
      <c r="E54" s="46"/>
      <c r="F54" s="51" t="n">
        <f aca="false">C54*D54/2*$F$11*$D$11^2</f>
        <v>75250.909266</v>
      </c>
      <c r="G54" s="51" t="n">
        <f aca="false">IF(B54&lt;=$B$11,C54*($D$11-$B$11)*$G$11,D54*$B$11*$G$11)</f>
        <v>17714.2857142857</v>
      </c>
      <c r="H54" s="51" t="n">
        <f aca="false">IF(B54&lt;=$C$11,C54*($D$11-$C$11)*$H$11,D54*$C$11*$H$11)</f>
        <v>57571.4285714285</v>
      </c>
      <c r="I54" s="51" t="n">
        <f aca="false">F54+G54+H54</f>
        <v>150536.623551714</v>
      </c>
      <c r="J54" s="31" t="n">
        <f aca="false">B54</f>
        <v>7.8</v>
      </c>
    </row>
    <row r="55" customFormat="false" ht="15" hidden="false" customHeight="false" outlineLevel="0" collapsed="false">
      <c r="B55" s="51" t="n">
        <f aca="false">$D$11/70+B54</f>
        <v>8</v>
      </c>
      <c r="C55" s="52" t="n">
        <f aca="false">B55/$D$11</f>
        <v>0.571428571428572</v>
      </c>
      <c r="D55" s="52" t="n">
        <f aca="false">($D$11-B55)/$D$11</f>
        <v>0.428571428571428</v>
      </c>
      <c r="E55" s="46"/>
      <c r="F55" s="51" t="n">
        <f aca="false">C55*D55/2*$F$11*$D$11^2</f>
        <v>74690.7288</v>
      </c>
      <c r="G55" s="51" t="n">
        <f aca="false">IF(B55&lt;=$B$11,C55*($D$11-$B$11)*$G$11,D55*$B$11*$G$11)</f>
        <v>17142.8571428571</v>
      </c>
      <c r="H55" s="51" t="n">
        <f aca="false">IF(B55&lt;=$C$11,C55*($D$11-$C$11)*$H$11,D55*$C$11*$H$11)</f>
        <v>55714.2857142857</v>
      </c>
      <c r="I55" s="51" t="n">
        <f aca="false">F55+G55+H55</f>
        <v>147547.871657143</v>
      </c>
      <c r="J55" s="31" t="n">
        <f aca="false">B55</f>
        <v>8</v>
      </c>
    </row>
    <row r="56" customFormat="false" ht="15" hidden="false" customHeight="false" outlineLevel="0" collapsed="false">
      <c r="B56" s="51" t="n">
        <f aca="false">$D$11/70+B55</f>
        <v>8.2</v>
      </c>
      <c r="C56" s="52" t="n">
        <f aca="false">B56/$D$11</f>
        <v>0.585714285714286</v>
      </c>
      <c r="D56" s="52" t="n">
        <f aca="false">($D$11-B56)/$D$11</f>
        <v>0.414285714285714</v>
      </c>
      <c r="E56" s="46"/>
      <c r="F56" s="51" t="n">
        <f aca="false">C56*D56/2*$F$11*$D$11^2</f>
        <v>74006.063786</v>
      </c>
      <c r="G56" s="51" t="n">
        <f aca="false">IF(B56&lt;=$B$11,C56*($D$11-$B$11)*$G$11,D56*$B$11*$G$11)</f>
        <v>16571.4285714286</v>
      </c>
      <c r="H56" s="51" t="n">
        <f aca="false">IF(B56&lt;=$C$11,C56*($D$11-$C$11)*$H$11,D56*$C$11*$H$11)</f>
        <v>53857.1428571428</v>
      </c>
      <c r="I56" s="51" t="n">
        <f aca="false">F56+G56+H56</f>
        <v>144434.635214571</v>
      </c>
      <c r="J56" s="31" t="n">
        <f aca="false">B56</f>
        <v>8.2</v>
      </c>
    </row>
    <row r="57" customFormat="false" ht="15" hidden="false" customHeight="false" outlineLevel="0" collapsed="false">
      <c r="B57" s="51" t="n">
        <f aca="false">$D$11/70+B56</f>
        <v>8.4</v>
      </c>
      <c r="C57" s="52" t="n">
        <f aca="false">B57/$D$11</f>
        <v>0.6</v>
      </c>
      <c r="D57" s="52" t="n">
        <f aca="false">($D$11-B57)/$D$11</f>
        <v>0.4</v>
      </c>
      <c r="E57" s="46"/>
      <c r="F57" s="51" t="n">
        <f aca="false">C57*D57/2*$F$11*$D$11^2</f>
        <v>73196.914224</v>
      </c>
      <c r="G57" s="51" t="n">
        <f aca="false">IF(B57&lt;=$B$11,C57*($D$11-$B$11)*$G$11,D57*$B$11*$G$11)</f>
        <v>16000</v>
      </c>
      <c r="H57" s="51" t="n">
        <f aca="false">IF(B57&lt;=$C$11,C57*($D$11-$C$11)*$H$11,D57*$C$11*$H$11)</f>
        <v>52000</v>
      </c>
      <c r="I57" s="51" t="n">
        <f aca="false">F57+G57+H57</f>
        <v>141196.914224</v>
      </c>
      <c r="J57" s="31" t="n">
        <f aca="false">B57</f>
        <v>8.4</v>
      </c>
    </row>
    <row r="58" customFormat="false" ht="15" hidden="false" customHeight="false" outlineLevel="0" collapsed="false">
      <c r="B58" s="51" t="n">
        <f aca="false">$D$11/70+B57</f>
        <v>8.6</v>
      </c>
      <c r="C58" s="52" t="n">
        <f aca="false">B58/$D$11</f>
        <v>0.614285714285714</v>
      </c>
      <c r="D58" s="52" t="n">
        <f aca="false">($D$11-B58)/$D$11</f>
        <v>0.385714285714286</v>
      </c>
      <c r="E58" s="46"/>
      <c r="F58" s="51" t="n">
        <f aca="false">C58*D58/2*$F$11*$D$11^2</f>
        <v>72263.280114</v>
      </c>
      <c r="G58" s="51" t="n">
        <f aca="false">IF(B58&lt;=$B$11,C58*($D$11-$B$11)*$G$11,D58*$B$11*$G$11)</f>
        <v>15428.5714285714</v>
      </c>
      <c r="H58" s="51" t="n">
        <f aca="false">IF(B58&lt;=$C$11,C58*($D$11-$C$11)*$H$11,D58*$C$11*$H$11)</f>
        <v>50142.8571428571</v>
      </c>
      <c r="I58" s="51" t="n">
        <f aca="false">F58+G58+H58</f>
        <v>137834.708685429</v>
      </c>
      <c r="J58" s="31" t="n">
        <f aca="false">B58</f>
        <v>8.6</v>
      </c>
    </row>
    <row r="59" customFormat="false" ht="15" hidden="false" customHeight="false" outlineLevel="0" collapsed="false">
      <c r="B59" s="51" t="n">
        <f aca="false">$D$11/70+B58</f>
        <v>8.8</v>
      </c>
      <c r="C59" s="52" t="n">
        <f aca="false">B59/$D$11</f>
        <v>0.628571428571429</v>
      </c>
      <c r="D59" s="52" t="n">
        <f aca="false">($D$11-B59)/$D$11</f>
        <v>0.371428571428571</v>
      </c>
      <c r="E59" s="46"/>
      <c r="F59" s="51" t="n">
        <f aca="false">C59*D59/2*$F$11*$D$11^2</f>
        <v>71205.161456</v>
      </c>
      <c r="G59" s="51" t="n">
        <f aca="false">IF(B59&lt;=$B$11,C59*($D$11-$B$11)*$G$11,D59*$B$11*$G$11)</f>
        <v>14857.1428571429</v>
      </c>
      <c r="H59" s="51" t="n">
        <f aca="false">IF(B59&lt;=$C$11,C59*($D$11-$C$11)*$H$11,D59*$C$11*$H$11)</f>
        <v>48285.7142857143</v>
      </c>
      <c r="I59" s="51" t="n">
        <f aca="false">F59+G59+H59</f>
        <v>134348.018598857</v>
      </c>
      <c r="J59" s="31" t="n">
        <f aca="false">B59</f>
        <v>8.8</v>
      </c>
    </row>
    <row r="60" customFormat="false" ht="15" hidden="false" customHeight="false" outlineLevel="0" collapsed="false">
      <c r="B60" s="51" t="n">
        <f aca="false">$D$11/70+B59</f>
        <v>9</v>
      </c>
      <c r="C60" s="52" t="n">
        <f aca="false">B60/$D$11</f>
        <v>0.642857142857143</v>
      </c>
      <c r="D60" s="52" t="n">
        <f aca="false">($D$11-B60)/$D$11</f>
        <v>0.357142857142857</v>
      </c>
      <c r="E60" s="46"/>
      <c r="F60" s="51" t="n">
        <f aca="false">C60*D60/2*$F$11*$D$11^2</f>
        <v>70022.55825</v>
      </c>
      <c r="G60" s="51" t="n">
        <f aca="false">IF(B60&lt;=$B$11,C60*($D$11-$B$11)*$G$11,D60*$B$11*$G$11)</f>
        <v>14285.7142857143</v>
      </c>
      <c r="H60" s="51" t="n">
        <f aca="false">IF(B60&lt;=$C$11,C60*($D$11-$C$11)*$H$11,D60*$C$11*$H$11)</f>
        <v>46428.5714285714</v>
      </c>
      <c r="I60" s="51" t="n">
        <f aca="false">F60+G60+H60</f>
        <v>130736.843964286</v>
      </c>
      <c r="J60" s="31" t="n">
        <f aca="false">B60</f>
        <v>9</v>
      </c>
    </row>
    <row r="61" customFormat="false" ht="15" hidden="false" customHeight="false" outlineLevel="0" collapsed="false">
      <c r="B61" s="51" t="n">
        <f aca="false">$D$11/70+B60</f>
        <v>9.2</v>
      </c>
      <c r="C61" s="52" t="n">
        <f aca="false">B61/$D$11</f>
        <v>0.657142857142857</v>
      </c>
      <c r="D61" s="52" t="n">
        <f aca="false">($D$11-B61)/$D$11</f>
        <v>0.342857142857143</v>
      </c>
      <c r="E61" s="46"/>
      <c r="F61" s="51" t="n">
        <f aca="false">C61*D61/2*$F$11*$D$11^2</f>
        <v>68715.470496</v>
      </c>
      <c r="G61" s="51" t="n">
        <f aca="false">IF(B61&lt;=$B$11,C61*($D$11-$B$11)*$G$11,D61*$B$11*$G$11)</f>
        <v>13714.2857142857</v>
      </c>
      <c r="H61" s="51" t="n">
        <f aca="false">IF(B61&lt;=$C$11,C61*($D$11-$C$11)*$H$11,D61*$C$11*$H$11)</f>
        <v>44571.4285714286</v>
      </c>
      <c r="I61" s="51" t="n">
        <f aca="false">F61+G61+H61</f>
        <v>127001.184781714</v>
      </c>
      <c r="J61" s="31" t="n">
        <f aca="false">B61</f>
        <v>9.2</v>
      </c>
    </row>
    <row r="62" customFormat="false" ht="15" hidden="false" customHeight="false" outlineLevel="0" collapsed="false">
      <c r="B62" s="51" t="n">
        <f aca="false">$D$11/70+B61</f>
        <v>9.4</v>
      </c>
      <c r="C62" s="52" t="n">
        <f aca="false">B62/$D$11</f>
        <v>0.671428571428571</v>
      </c>
      <c r="D62" s="52" t="n">
        <f aca="false">($D$11-B62)/$D$11</f>
        <v>0.328571428571429</v>
      </c>
      <c r="E62" s="46"/>
      <c r="F62" s="51" t="n">
        <f aca="false">C62*D62/2*$F$11*$D$11^2</f>
        <v>67283.898194</v>
      </c>
      <c r="G62" s="51" t="n">
        <f aca="false">IF(B62&lt;=$B$11,C62*($D$11-$B$11)*$G$11,D62*$B$11*$G$11)</f>
        <v>13142.8571428571</v>
      </c>
      <c r="H62" s="51" t="n">
        <f aca="false">IF(B62&lt;=$C$11,C62*($D$11-$C$11)*$H$11,D62*$C$11*$H$11)</f>
        <v>42714.2857142857</v>
      </c>
      <c r="I62" s="51" t="n">
        <f aca="false">F62+G62+H62</f>
        <v>123141.041051143</v>
      </c>
      <c r="J62" s="31" t="n">
        <f aca="false">B62</f>
        <v>9.4</v>
      </c>
    </row>
    <row r="63" customFormat="false" ht="15" hidden="false" customHeight="false" outlineLevel="0" collapsed="false">
      <c r="B63" s="51" t="n">
        <f aca="false">$D$11/70+B62</f>
        <v>9.6</v>
      </c>
      <c r="C63" s="52" t="n">
        <f aca="false">B63/$D$11</f>
        <v>0.685714285714286</v>
      </c>
      <c r="D63" s="52" t="n">
        <f aca="false">($D$11-B63)/$D$11</f>
        <v>0.314285714285714</v>
      </c>
      <c r="E63" s="46"/>
      <c r="F63" s="51" t="n">
        <f aca="false">C63*D63/2*$F$11*$D$11^2</f>
        <v>65727.841344</v>
      </c>
      <c r="G63" s="51" t="n">
        <f aca="false">IF(B63&lt;=$B$11,C63*($D$11-$B$11)*$G$11,D63*$B$11*$G$11)</f>
        <v>12571.4285714286</v>
      </c>
      <c r="H63" s="51" t="n">
        <f aca="false">IF(B63&lt;=$C$11,C63*($D$11-$C$11)*$H$11,D63*$C$11*$H$11)</f>
        <v>40857.1428571429</v>
      </c>
      <c r="I63" s="51" t="n">
        <f aca="false">F63+G63+H63</f>
        <v>119156.412772572</v>
      </c>
      <c r="J63" s="31" t="n">
        <f aca="false">B63</f>
        <v>9.6</v>
      </c>
    </row>
    <row r="64" customFormat="false" ht="15" hidden="false" customHeight="false" outlineLevel="0" collapsed="false">
      <c r="B64" s="51" t="n">
        <f aca="false">$D$11/70+B63</f>
        <v>9.8</v>
      </c>
      <c r="C64" s="52" t="n">
        <f aca="false">B64/$D$11</f>
        <v>0.7</v>
      </c>
      <c r="D64" s="52" t="n">
        <f aca="false">($D$11-B64)/$D$11</f>
        <v>0.3</v>
      </c>
      <c r="E64" s="46"/>
      <c r="F64" s="51" t="n">
        <f aca="false">C64*D64/2*$F$11*$D$11^2</f>
        <v>64047.299946</v>
      </c>
      <c r="G64" s="51" t="n">
        <f aca="false">IF(B64&lt;=$B$11,C64*($D$11-$B$11)*$G$11,D64*$B$11*$G$11)</f>
        <v>12000</v>
      </c>
      <c r="H64" s="51" t="n">
        <f aca="false">IF(B64&lt;=$C$11,C64*($D$11-$C$11)*$H$11,D64*$C$11*$H$11)</f>
        <v>39000</v>
      </c>
      <c r="I64" s="51" t="n">
        <f aca="false">F64+G64+H64</f>
        <v>115047.299946</v>
      </c>
      <c r="J64" s="31" t="n">
        <f aca="false">B64</f>
        <v>9.8</v>
      </c>
    </row>
    <row r="65" customFormat="false" ht="15" hidden="false" customHeight="false" outlineLevel="0" collapsed="false">
      <c r="B65" s="54" t="n">
        <f aca="false">$D$11/70+B64</f>
        <v>10</v>
      </c>
      <c r="C65" s="53" t="n">
        <f aca="false">B65/$D$11</f>
        <v>0.714285714285714</v>
      </c>
      <c r="D65" s="53" t="n">
        <f aca="false">($D$11-B65)/$D$11</f>
        <v>0.285714285714286</v>
      </c>
      <c r="E65" s="46"/>
      <c r="F65" s="54" t="n">
        <f aca="false">C65*D65/2*$F$11*$D$11^2</f>
        <v>62242.274</v>
      </c>
      <c r="G65" s="54" t="n">
        <f aca="false">IF(B65&lt;=$B$11,C65*($D$11-$B$11)*$G$11,D65*$B$11*$G$11)</f>
        <v>11428.5714285714</v>
      </c>
      <c r="H65" s="54" t="n">
        <f aca="false">IF(B65&lt;=$C$11,C65*($D$11-$C$11)*$H$11,D65*$C$11*$H$11)</f>
        <v>37142.8571428572</v>
      </c>
      <c r="I65" s="54" t="n">
        <f aca="false">F65+G65+H65</f>
        <v>110813.702571429</v>
      </c>
      <c r="J65" s="31" t="n">
        <f aca="false">B65</f>
        <v>10</v>
      </c>
    </row>
    <row r="66" customFormat="false" ht="15" hidden="false" customHeight="false" outlineLevel="0" collapsed="false">
      <c r="B66" s="51" t="n">
        <f aca="false">$D$11/70+B65</f>
        <v>10.2</v>
      </c>
      <c r="C66" s="52" t="n">
        <f aca="false">B66/$D$11</f>
        <v>0.728571428571428</v>
      </c>
      <c r="D66" s="52" t="n">
        <f aca="false">($D$11-B66)/$D$11</f>
        <v>0.271428571428572</v>
      </c>
      <c r="E66" s="46"/>
      <c r="F66" s="51" t="n">
        <f aca="false">C66*D66/2*$F$11*$D$11^2</f>
        <v>60312.763506</v>
      </c>
      <c r="G66" s="51" t="n">
        <f aca="false">IF(B66&lt;=$B$11,C66*($D$11-$B$11)*$G$11,D66*$B$11*$G$11)</f>
        <v>10857.1428571429</v>
      </c>
      <c r="H66" s="51" t="n">
        <f aca="false">IF(B66&lt;=$C$11,C66*($D$11-$C$11)*$H$11,D66*$C$11*$H$11)</f>
        <v>35285.7142857143</v>
      </c>
      <c r="I66" s="51" t="n">
        <f aca="false">F66+G66+H66</f>
        <v>106455.620648857</v>
      </c>
      <c r="J66" s="31" t="n">
        <f aca="false">B66</f>
        <v>10.2</v>
      </c>
    </row>
    <row r="67" customFormat="false" ht="15" hidden="false" customHeight="false" outlineLevel="0" collapsed="false">
      <c r="B67" s="51" t="n">
        <f aca="false">$D$11/70+B66</f>
        <v>10.4</v>
      </c>
      <c r="C67" s="52" t="n">
        <f aca="false">B67/$D$11</f>
        <v>0.742857142857143</v>
      </c>
      <c r="D67" s="52" t="n">
        <f aca="false">($D$11-B67)/$D$11</f>
        <v>0.257142857142857</v>
      </c>
      <c r="E67" s="46"/>
      <c r="F67" s="51" t="n">
        <f aca="false">C67*D67/2*$F$11*$D$11^2</f>
        <v>58258.7684640001</v>
      </c>
      <c r="G67" s="51" t="n">
        <f aca="false">IF(B67&lt;=$B$11,C67*($D$11-$B$11)*$G$11,D67*$B$11*$G$11)</f>
        <v>10285.7142857143</v>
      </c>
      <c r="H67" s="51" t="n">
        <f aca="false">IF(B67&lt;=$C$11,C67*($D$11-$C$11)*$H$11,D67*$C$11*$H$11)</f>
        <v>33428.5714285715</v>
      </c>
      <c r="I67" s="51" t="n">
        <f aca="false">F67+G67+H67</f>
        <v>101973.054178286</v>
      </c>
      <c r="J67" s="31" t="n">
        <f aca="false">B67</f>
        <v>10.4</v>
      </c>
    </row>
    <row r="68" customFormat="false" ht="15" hidden="false" customHeight="false" outlineLevel="0" collapsed="false">
      <c r="B68" s="51" t="n">
        <f aca="false">$D$11/70+B67</f>
        <v>10.6</v>
      </c>
      <c r="C68" s="52" t="n">
        <f aca="false">B68/$D$11</f>
        <v>0.757142857142857</v>
      </c>
      <c r="D68" s="52" t="n">
        <f aca="false">($D$11-B68)/$D$11</f>
        <v>0.242857142857143</v>
      </c>
      <c r="E68" s="46"/>
      <c r="F68" s="51" t="n">
        <f aca="false">C68*D68/2*$F$11*$D$11^2</f>
        <v>56080.2888740001</v>
      </c>
      <c r="G68" s="51" t="n">
        <f aca="false">IF(B68&lt;=$B$11,C68*($D$11-$B$11)*$G$11,D68*$B$11*$G$11)</f>
        <v>9714.28571428573</v>
      </c>
      <c r="H68" s="51" t="n">
        <f aca="false">IF(B68&lt;=$C$11,C68*($D$11-$C$11)*$H$11,D68*$C$11*$H$11)</f>
        <v>31571.4285714286</v>
      </c>
      <c r="I68" s="51" t="n">
        <f aca="false">F68+G68+H68</f>
        <v>97366.0031597144</v>
      </c>
      <c r="J68" s="31" t="n">
        <f aca="false">B68</f>
        <v>10.6</v>
      </c>
    </row>
    <row r="69" customFormat="false" ht="15" hidden="false" customHeight="false" outlineLevel="0" collapsed="false">
      <c r="B69" s="51" t="n">
        <f aca="false">$D$11/70+B68</f>
        <v>10.8</v>
      </c>
      <c r="C69" s="52" t="n">
        <f aca="false">B69/$D$11</f>
        <v>0.771428571428571</v>
      </c>
      <c r="D69" s="52" t="n">
        <f aca="false">($D$11-B69)/$D$11</f>
        <v>0.228571428571429</v>
      </c>
      <c r="E69" s="46"/>
      <c r="F69" s="51" t="n">
        <f aca="false">C69*D69/2*$F$11*$D$11^2</f>
        <v>53777.3247360001</v>
      </c>
      <c r="G69" s="51" t="n">
        <f aca="false">IF(B69&lt;=$B$11,C69*($D$11-$B$11)*$G$11,D69*$B$11*$G$11)</f>
        <v>9142.85714285716</v>
      </c>
      <c r="H69" s="51" t="n">
        <f aca="false">IF(B69&lt;=$C$11,C69*($D$11-$C$11)*$H$11,D69*$C$11*$H$11)</f>
        <v>29714.2857142858</v>
      </c>
      <c r="I69" s="51" t="n">
        <f aca="false">F69+G69+H69</f>
        <v>92634.467593143</v>
      </c>
      <c r="J69" s="31" t="n">
        <f aca="false">B69</f>
        <v>10.8</v>
      </c>
    </row>
    <row r="70" customFormat="false" ht="15" hidden="false" customHeight="false" outlineLevel="0" collapsed="false">
      <c r="B70" s="51" t="n">
        <f aca="false">$D$11/70+B69</f>
        <v>11</v>
      </c>
      <c r="C70" s="52" t="n">
        <f aca="false">B70/$D$11</f>
        <v>0.785714285714285</v>
      </c>
      <c r="D70" s="52" t="n">
        <f aca="false">($D$11-B70)/$D$11</f>
        <v>0.214285714285715</v>
      </c>
      <c r="E70" s="46"/>
      <c r="F70" s="51" t="n">
        <f aca="false">C70*D70/2*$F$11*$D$11^2</f>
        <v>51349.8760500001</v>
      </c>
      <c r="G70" s="51" t="n">
        <f aca="false">IF(B70&lt;=$B$11,C70*($D$11-$B$11)*$G$11,D70*$B$11*$G$11)</f>
        <v>8571.42857142859</v>
      </c>
      <c r="H70" s="51" t="n">
        <f aca="false">IF(B70&lt;=$C$11,C70*($D$11-$C$11)*$H$11,D70*$C$11*$H$11)</f>
        <v>27857.1428571429</v>
      </c>
      <c r="I70" s="51" t="n">
        <f aca="false">F70+G70+H70</f>
        <v>87778.4474785716</v>
      </c>
      <c r="J70" s="31" t="n">
        <f aca="false">B70</f>
        <v>11</v>
      </c>
    </row>
    <row r="71" customFormat="false" ht="15" hidden="false" customHeight="false" outlineLevel="0" collapsed="false">
      <c r="B71" s="51" t="n">
        <f aca="false">$D$11/70+B70</f>
        <v>11.2</v>
      </c>
      <c r="C71" s="52" t="n">
        <f aca="false">B71/$D$11</f>
        <v>0.8</v>
      </c>
      <c r="D71" s="52" t="n">
        <f aca="false">($D$11-B71)/$D$11</f>
        <v>0.200000000000001</v>
      </c>
      <c r="E71" s="46"/>
      <c r="F71" s="51" t="n">
        <f aca="false">C71*D71/2*$F$11*$D$11^2</f>
        <v>48797.9428160001</v>
      </c>
      <c r="G71" s="51" t="n">
        <f aca="false">IF(B71&lt;=$B$11,C71*($D$11-$B$11)*$G$11,D71*$B$11*$G$11)</f>
        <v>8000.00000000002</v>
      </c>
      <c r="H71" s="51" t="n">
        <f aca="false">IF(B71&lt;=$C$11,C71*($D$11-$C$11)*$H$11,D71*$C$11*$H$11)</f>
        <v>26000.0000000001</v>
      </c>
      <c r="I71" s="51" t="n">
        <f aca="false">F71+G71+H71</f>
        <v>82797.9428160002</v>
      </c>
      <c r="J71" s="31" t="n">
        <f aca="false">B71</f>
        <v>11.2</v>
      </c>
    </row>
    <row r="72" customFormat="false" ht="15" hidden="false" customHeight="false" outlineLevel="0" collapsed="false">
      <c r="B72" s="51" t="n">
        <f aca="false">$D$11/70+B71</f>
        <v>11.4</v>
      </c>
      <c r="C72" s="52" t="n">
        <f aca="false">B72/$D$11</f>
        <v>0.814285714285714</v>
      </c>
      <c r="D72" s="52" t="n">
        <f aca="false">($D$11-B72)/$D$11</f>
        <v>0.185714285714286</v>
      </c>
      <c r="E72" s="46"/>
      <c r="F72" s="51" t="n">
        <f aca="false">C72*D72/2*$F$11*$D$11^2</f>
        <v>46121.5250340001</v>
      </c>
      <c r="G72" s="51" t="n">
        <f aca="false">IF(B72&lt;=$B$11,C72*($D$11-$B$11)*$G$11,D72*$B$11*$G$11)</f>
        <v>7428.57142857145</v>
      </c>
      <c r="H72" s="51" t="n">
        <f aca="false">IF(B72&lt;=$C$11,C72*($D$11-$C$11)*$H$11,D72*$C$11*$H$11)</f>
        <v>24142.8571428572</v>
      </c>
      <c r="I72" s="51" t="n">
        <f aca="false">F72+G72+H72</f>
        <v>77692.9536054288</v>
      </c>
      <c r="J72" s="31" t="n">
        <f aca="false">B72</f>
        <v>11.4</v>
      </c>
    </row>
    <row r="73" customFormat="false" ht="15" hidden="false" customHeight="false" outlineLevel="0" collapsed="false">
      <c r="B73" s="51" t="n">
        <f aca="false">$D$11/70+B72</f>
        <v>11.6</v>
      </c>
      <c r="C73" s="52" t="n">
        <f aca="false">B73/$D$11</f>
        <v>0.828571428571428</v>
      </c>
      <c r="D73" s="52" t="n">
        <f aca="false">($D$11-B73)/$D$11</f>
        <v>0.171428571428572</v>
      </c>
      <c r="E73" s="46"/>
      <c r="F73" s="51" t="n">
        <f aca="false">C73*D73/2*$F$11*$D$11^2</f>
        <v>43320.6227040001</v>
      </c>
      <c r="G73" s="51" t="n">
        <f aca="false">IF(B73&lt;=$B$11,C73*($D$11-$B$11)*$G$11,D73*$B$11*$G$11)</f>
        <v>6857.14285714288</v>
      </c>
      <c r="H73" s="51" t="n">
        <f aca="false">IF(B73&lt;=$C$11,C73*($D$11-$C$11)*$H$11,D73*$C$11*$H$11)</f>
        <v>22285.7142857144</v>
      </c>
      <c r="I73" s="51" t="n">
        <f aca="false">F73+G73+H73</f>
        <v>72463.4798468574</v>
      </c>
      <c r="J73" s="31" t="n">
        <f aca="false">B73</f>
        <v>11.6</v>
      </c>
    </row>
    <row r="74" customFormat="false" ht="15" hidden="false" customHeight="false" outlineLevel="0" collapsed="false">
      <c r="B74" s="51" t="n">
        <f aca="false">$D$11/70+B73</f>
        <v>11.8</v>
      </c>
      <c r="C74" s="52" t="n">
        <f aca="false">B74/$D$11</f>
        <v>0.842857142857142</v>
      </c>
      <c r="D74" s="52" t="n">
        <f aca="false">($D$11-B74)/$D$11</f>
        <v>0.157142857142858</v>
      </c>
      <c r="E74" s="46"/>
      <c r="F74" s="51" t="n">
        <f aca="false">C74*D74/2*$F$11*$D$11^2</f>
        <v>40395.2358260002</v>
      </c>
      <c r="G74" s="51" t="n">
        <f aca="false">IF(B74&lt;=$B$11,C74*($D$11-$B$11)*$G$11,D74*$B$11*$G$11)</f>
        <v>6285.71428571431</v>
      </c>
      <c r="H74" s="51" t="n">
        <f aca="false">IF(B74&lt;=$C$11,C74*($D$11-$C$11)*$H$11,D74*$C$11*$H$11)</f>
        <v>20428.5714285715</v>
      </c>
      <c r="I74" s="51" t="n">
        <f aca="false">F74+G74+H74</f>
        <v>67109.521540286</v>
      </c>
      <c r="J74" s="31" t="n">
        <f aca="false">B74</f>
        <v>11.8</v>
      </c>
    </row>
    <row r="75" customFormat="false" ht="15" hidden="false" customHeight="false" outlineLevel="0" collapsed="false">
      <c r="B75" s="51" t="n">
        <f aca="false">$D$11/70+B74</f>
        <v>12</v>
      </c>
      <c r="C75" s="52" t="n">
        <f aca="false">B75/$D$11</f>
        <v>0.857142857142856</v>
      </c>
      <c r="D75" s="52" t="n">
        <f aca="false">($D$11-B75)/$D$11</f>
        <v>0.142857142857144</v>
      </c>
      <c r="E75" s="46"/>
      <c r="F75" s="51" t="n">
        <f aca="false">C75*D75/2*$F$11*$D$11^2</f>
        <v>37345.3644000002</v>
      </c>
      <c r="G75" s="51" t="n">
        <f aca="false">IF(B75&lt;=$B$11,C75*($D$11-$B$11)*$G$11,D75*$B$11*$G$11)</f>
        <v>5714.28571428574</v>
      </c>
      <c r="H75" s="51" t="n">
        <f aca="false">IF(B75&lt;=$C$11,C75*($D$11-$C$11)*$H$11,D75*$C$11*$H$11)</f>
        <v>18571.4285714287</v>
      </c>
      <c r="I75" s="51" t="n">
        <f aca="false">F75+G75+H75</f>
        <v>61631.0786857146</v>
      </c>
      <c r="J75" s="31" t="n">
        <f aca="false">B75</f>
        <v>12</v>
      </c>
    </row>
    <row r="76" customFormat="false" ht="15" hidden="false" customHeight="false" outlineLevel="0" collapsed="false">
      <c r="B76" s="51" t="n">
        <f aca="false">$D$11/70+B75</f>
        <v>12.2</v>
      </c>
      <c r="C76" s="52" t="n">
        <f aca="false">B76/$D$11</f>
        <v>0.871428571428571</v>
      </c>
      <c r="D76" s="52" t="n">
        <f aca="false">($D$11-B76)/$D$11</f>
        <v>0.128571428571429</v>
      </c>
      <c r="E76" s="46"/>
      <c r="F76" s="51" t="n">
        <f aca="false">C76*D76/2*$F$11*$D$11^2</f>
        <v>34171.0084260002</v>
      </c>
      <c r="G76" s="51" t="n">
        <f aca="false">IF(B76&lt;=$B$11,C76*($D$11-$B$11)*$G$11,D76*$B$11*$G$11)</f>
        <v>5142.85714285718</v>
      </c>
      <c r="H76" s="51" t="n">
        <f aca="false">IF(B76&lt;=$C$11,C76*($D$11-$C$11)*$H$11,D76*$C$11*$H$11)</f>
        <v>16714.2857142858</v>
      </c>
      <c r="I76" s="51" t="n">
        <f aca="false">F76+G76+H76</f>
        <v>56028.1512831432</v>
      </c>
      <c r="J76" s="31" t="n">
        <f aca="false">B76</f>
        <v>12.2</v>
      </c>
    </row>
    <row r="77" customFormat="false" ht="15" hidden="false" customHeight="false" outlineLevel="0" collapsed="false">
      <c r="B77" s="51" t="n">
        <f aca="false">$D$11/70+B76</f>
        <v>12.4</v>
      </c>
      <c r="C77" s="52" t="n">
        <f aca="false">B77/$D$11</f>
        <v>0.885714285714285</v>
      </c>
      <c r="D77" s="52" t="n">
        <f aca="false">($D$11-B77)/$D$11</f>
        <v>0.114285714285715</v>
      </c>
      <c r="E77" s="46"/>
      <c r="F77" s="51" t="n">
        <f aca="false">C77*D77/2*$F$11*$D$11^2</f>
        <v>30872.1679040002</v>
      </c>
      <c r="G77" s="51" t="n">
        <f aca="false">IF(B77&lt;=$B$11,C77*($D$11-$B$11)*$G$11,D77*$B$11*$G$11)</f>
        <v>4571.42857142861</v>
      </c>
      <c r="H77" s="51" t="n">
        <f aca="false">IF(B77&lt;=$C$11,C77*($D$11-$C$11)*$H$11,D77*$C$11*$H$11)</f>
        <v>14857.142857143</v>
      </c>
      <c r="I77" s="51" t="n">
        <f aca="false">F77+G77+H77</f>
        <v>50300.7393325718</v>
      </c>
      <c r="J77" s="31" t="n">
        <f aca="false">B77</f>
        <v>12.4</v>
      </c>
    </row>
    <row r="78" customFormat="false" ht="15" hidden="false" customHeight="false" outlineLevel="0" collapsed="false">
      <c r="B78" s="51" t="n">
        <f aca="false">$D$11/70+B77</f>
        <v>12.6</v>
      </c>
      <c r="C78" s="52" t="n">
        <f aca="false">B78/$D$11</f>
        <v>0.899999999999999</v>
      </c>
      <c r="D78" s="52" t="n">
        <f aca="false">($D$11-B78)/$D$11</f>
        <v>0.100000000000001</v>
      </c>
      <c r="E78" s="46"/>
      <c r="F78" s="51" t="n">
        <f aca="false">C78*D78/2*$F$11*$D$11^2</f>
        <v>27448.8428340002</v>
      </c>
      <c r="G78" s="51" t="n">
        <f aca="false">IF(B78&lt;=$B$11,C78*($D$11-$B$11)*$G$11,D78*$B$11*$G$11)</f>
        <v>4000.00000000004</v>
      </c>
      <c r="H78" s="51" t="n">
        <f aca="false">IF(B78&lt;=$C$11,C78*($D$11-$C$11)*$H$11,D78*$C$11*$H$11)</f>
        <v>13000.0000000001</v>
      </c>
      <c r="I78" s="51" t="n">
        <f aca="false">F78+G78+H78</f>
        <v>44448.8428340004</v>
      </c>
      <c r="J78" s="31" t="n">
        <f aca="false">B78</f>
        <v>12.6</v>
      </c>
    </row>
    <row r="79" customFormat="false" ht="15" hidden="false" customHeight="false" outlineLevel="0" collapsed="false">
      <c r="B79" s="51" t="n">
        <f aca="false">$D$11/70+B78</f>
        <v>12.8</v>
      </c>
      <c r="C79" s="52" t="n">
        <f aca="false">B79/$D$11</f>
        <v>0.914285714285713</v>
      </c>
      <c r="D79" s="52" t="n">
        <f aca="false">($D$11-B79)/$D$11</f>
        <v>0.0857142857142867</v>
      </c>
      <c r="E79" s="46"/>
      <c r="F79" s="51" t="n">
        <f aca="false">C79*D79/2*$F$11*$D$11^2</f>
        <v>23901.0332160002</v>
      </c>
      <c r="G79" s="51" t="n">
        <f aca="false">IF(B79&lt;=$B$11,C79*($D$11-$B$11)*$G$11,D79*$B$11*$G$11)</f>
        <v>3428.57142857147</v>
      </c>
      <c r="H79" s="51" t="n">
        <f aca="false">IF(B79&lt;=$C$11,C79*($D$11-$C$11)*$H$11,D79*$C$11*$H$11)</f>
        <v>11142.8571428573</v>
      </c>
      <c r="I79" s="51" t="n">
        <f aca="false">F79+G79+H79</f>
        <v>38472.461787429</v>
      </c>
      <c r="J79" s="31" t="n">
        <f aca="false">B79</f>
        <v>12.8</v>
      </c>
    </row>
    <row r="80" customFormat="false" ht="15" hidden="false" customHeight="false" outlineLevel="0" collapsed="false">
      <c r="B80" s="51" t="n">
        <f aca="false">$D$11/70+B79</f>
        <v>13</v>
      </c>
      <c r="C80" s="52" t="n">
        <f aca="false">B80/$D$11</f>
        <v>0.928571428571428</v>
      </c>
      <c r="D80" s="52" t="n">
        <f aca="false">($D$11-B80)/$D$11</f>
        <v>0.0714285714285724</v>
      </c>
      <c r="E80" s="46"/>
      <c r="F80" s="51" t="n">
        <f aca="false">C80*D80/2*$F$11*$D$11^2</f>
        <v>20228.7390500003</v>
      </c>
      <c r="G80" s="51" t="n">
        <f aca="false">IF(B80&lt;=$B$11,C80*($D$11-$B$11)*$G$11,D80*$B$11*$G$11)</f>
        <v>2857.1428571429</v>
      </c>
      <c r="H80" s="51" t="n">
        <f aca="false">IF(B80&lt;=$C$11,C80*($D$11-$C$11)*$H$11,D80*$C$11*$H$11)</f>
        <v>9285.71428571442</v>
      </c>
      <c r="I80" s="51" t="n">
        <f aca="false">F80+G80+H80</f>
        <v>32371.5961928576</v>
      </c>
      <c r="J80" s="31" t="n">
        <f aca="false">B80</f>
        <v>13</v>
      </c>
    </row>
    <row r="81" customFormat="false" ht="15" hidden="false" customHeight="false" outlineLevel="0" collapsed="false">
      <c r="B81" s="51" t="n">
        <f aca="false">$D$11/70+B80</f>
        <v>13.2</v>
      </c>
      <c r="C81" s="52" t="n">
        <f aca="false">B81/$D$11</f>
        <v>0.942857142857142</v>
      </c>
      <c r="D81" s="52" t="n">
        <f aca="false">($D$11-B81)/$D$11</f>
        <v>0.0571428571428582</v>
      </c>
      <c r="E81" s="46"/>
      <c r="F81" s="51" t="n">
        <f aca="false">C81*D81/2*$F$11*$D$11^2</f>
        <v>16431.9603360003</v>
      </c>
      <c r="G81" s="51" t="n">
        <f aca="false">IF(B81&lt;=$B$11,C81*($D$11-$B$11)*$G$11,D81*$B$11*$G$11)</f>
        <v>2285.71428571433</v>
      </c>
      <c r="H81" s="51" t="n">
        <f aca="false">IF(B81&lt;=$C$11,C81*($D$11-$C$11)*$H$11,D81*$C$11*$H$11)</f>
        <v>7428.57142857157</v>
      </c>
      <c r="I81" s="51" t="n">
        <f aca="false">F81+G81+H81</f>
        <v>26146.2460502862</v>
      </c>
      <c r="J81" s="31" t="n">
        <f aca="false">B81</f>
        <v>13.2</v>
      </c>
    </row>
    <row r="82" customFormat="false" ht="15" hidden="false" customHeight="false" outlineLevel="0" collapsed="false">
      <c r="B82" s="51" t="n">
        <f aca="false">$D$11/70+B81</f>
        <v>13.4</v>
      </c>
      <c r="C82" s="52" t="n">
        <f aca="false">B82/$D$11</f>
        <v>0.957142857142856</v>
      </c>
      <c r="D82" s="52" t="n">
        <f aca="false">($D$11-B82)/$D$11</f>
        <v>0.042857142857144</v>
      </c>
      <c r="E82" s="46"/>
      <c r="F82" s="51" t="n">
        <f aca="false">C82*D82/2*$F$11*$D$11^2</f>
        <v>12510.6970740003</v>
      </c>
      <c r="G82" s="51" t="n">
        <f aca="false">IF(B82&lt;=$B$11,C82*($D$11-$B$11)*$G$11,D82*$B$11*$G$11)</f>
        <v>1714.28571428576</v>
      </c>
      <c r="H82" s="51" t="n">
        <f aca="false">IF(B82&lt;=$C$11,C82*($D$11-$C$11)*$H$11,D82*$C$11*$H$11)</f>
        <v>5571.42857142872</v>
      </c>
      <c r="I82" s="51" t="n">
        <f aca="false">F82+G82+H82</f>
        <v>19796.4113597148</v>
      </c>
      <c r="J82" s="31" t="n">
        <f aca="false">B82</f>
        <v>13.4</v>
      </c>
    </row>
    <row r="83" customFormat="false" ht="15" hidden="false" customHeight="false" outlineLevel="0" collapsed="false">
      <c r="B83" s="51" t="n">
        <f aca="false">$D$11/70+B82</f>
        <v>13.6</v>
      </c>
      <c r="C83" s="52" t="n">
        <f aca="false">B83/$D$11</f>
        <v>0.97142857142857</v>
      </c>
      <c r="D83" s="52" t="n">
        <f aca="false">($D$11-B83)/$D$11</f>
        <v>0.0285714285714297</v>
      </c>
      <c r="E83" s="46"/>
      <c r="F83" s="51" t="n">
        <f aca="false">C83*D83/2*$F$11*$D$11^2</f>
        <v>8464.94926400034</v>
      </c>
      <c r="G83" s="51" t="n">
        <f aca="false">IF(B83&lt;=$B$11,C83*($D$11-$B$11)*$G$11,D83*$B$11*$G$11)</f>
        <v>1142.85714285719</v>
      </c>
      <c r="H83" s="51" t="n">
        <f aca="false">IF(B83&lt;=$C$11,C83*($D$11-$C$11)*$H$11,D83*$C$11*$H$11)</f>
        <v>3714.28571428587</v>
      </c>
      <c r="I83" s="51" t="n">
        <f aca="false">F83+G83+H83</f>
        <v>13322.0921211434</v>
      </c>
      <c r="J83" s="31" t="n">
        <f aca="false">B83</f>
        <v>13.6</v>
      </c>
    </row>
    <row r="84" customFormat="false" ht="15" hidden="false" customHeight="false" outlineLevel="0" collapsed="false">
      <c r="B84" s="51" t="n">
        <f aca="false">$D$11/70+B83</f>
        <v>13.8</v>
      </c>
      <c r="C84" s="52" t="n">
        <f aca="false">B84/$D$11</f>
        <v>0.985714285714285</v>
      </c>
      <c r="D84" s="52" t="n">
        <f aca="false">($D$11-B84)/$D$11</f>
        <v>0.0142857142857155</v>
      </c>
      <c r="E84" s="46"/>
      <c r="F84" s="51" t="n">
        <f aca="false">C84*D84/2*$F$11*$D$11^2</f>
        <v>4294.71690600036</v>
      </c>
      <c r="G84" s="51" t="n">
        <f aca="false">IF(B84&lt;=$B$11,C84*($D$11-$B$11)*$G$11,D84*$B$11*$G$11)</f>
        <v>571.42857142862</v>
      </c>
      <c r="H84" s="51" t="n">
        <f aca="false">IF(B84&lt;=$C$11,C84*($D$11-$C$11)*$H$11,D84*$C$11*$H$11)</f>
        <v>1857.14285714302</v>
      </c>
      <c r="I84" s="51" t="n">
        <f aca="false">F84+G84+H84</f>
        <v>6723.288334572</v>
      </c>
      <c r="J84" s="31" t="n">
        <f aca="false">B84</f>
        <v>13.8</v>
      </c>
    </row>
    <row r="85" customFormat="false" ht="15" hidden="false" customHeight="false" outlineLevel="0" collapsed="false">
      <c r="B85" s="51" t="n">
        <f aca="false">$D$11/70+B84</f>
        <v>14</v>
      </c>
      <c r="C85" s="52" t="n">
        <f aca="false">B85/$D$11</f>
        <v>0.999999999999999</v>
      </c>
      <c r="D85" s="52" t="n">
        <f aca="false">($D$11-B85)/$D$11</f>
        <v>0</v>
      </c>
      <c r="E85" s="46"/>
      <c r="F85" s="51" t="n">
        <f aca="false">C85*D85/2*$F$11*$D$11^2</f>
        <v>0</v>
      </c>
      <c r="G85" s="51" t="n">
        <f aca="false">IF(B85&lt;=$B$11,C85*($D$11-$B$11)*$G$11,D85*$B$11*$G$11)</f>
        <v>0</v>
      </c>
      <c r="H85" s="51" t="n">
        <f aca="false">IF(B85&lt;=$C$11,C85*($D$11-$C$11)*$H$11,D85*$C$11*$H$11)</f>
        <v>0</v>
      </c>
      <c r="I85" s="51" t="n">
        <f aca="false">F85+G85+H85</f>
        <v>0</v>
      </c>
      <c r="J85" s="31" t="n">
        <f aca="false">B85</f>
        <v>14</v>
      </c>
    </row>
  </sheetData>
  <sheetProtection sheet="false"/>
  <mergeCells count="1">
    <mergeCell ref="C2:H2"/>
  </mergeCells>
  <printOptions headings="false" gridLines="false" gridLinesSet="true" horizontalCentered="false" verticalCentered="false"/>
  <pageMargins left="0.708333333333333" right="0.708333333333333" top="0.7875" bottom="0.7875" header="0.315277777777778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&amp;LInformatik WS 2013 - tabellarische Berechnung eines Einfeldträgers&amp;R1330457 - Tobias Schröckmayr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  <Company>HP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Toba</cp:lastModifiedBy>
  <cp:lastPrinted>2013-11-10T21:48:49Z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