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Nebenrechnungen" sheetId="3" state="hidden" r:id="rId4"/>
    <sheet name="Momente" sheetId="4" state="visible" r:id="rId5"/>
  </sheets>
  <calcPr iterateCount="100" refMode="A1" iterate="false" iterateDelta="0.0001"/>
</workbook>
</file>

<file path=xl/sharedStrings.xml><?xml version="1.0" encoding="utf-8"?>
<sst xmlns="http://schemas.openxmlformats.org/spreadsheetml/2006/main" count="92" uniqueCount="70">
  <si>
    <t>Einfache statische Berechnung eines Einfeldträgers </t>
  </si>
  <si>
    <t>Anfangswerte</t>
  </si>
  <si>
    <t>Gesamtlänge des Einfeldträgers </t>
  </si>
  <si>
    <t>L= </t>
  </si>
  <si>
    <t>[m] </t>
  </si>
  <si>
    <t>Summe aus Eigengewicht und Auflast 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</si>
  <si>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 </t>
    </r>
  </si>
  <si>
    <t>[N/m] </t>
  </si>
  <si>
    <t>Einzellast PZ1</t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</si>
  <si>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 </t>
    </r>
  </si>
  <si>
    <t>[N] </t>
  </si>
  <si>
    <t>Position der Einzellast x1</t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</si>
  <si>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 </t>
    </r>
  </si>
  <si>
    <t>Einzellast PZ2</t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</si>
  <si>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 </t>
    </r>
  </si>
  <si>
    <t>Position der Einzellast x2 </t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</si>
  <si>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 </t>
    </r>
  </si>
  <si>
    <t>Grüne Felder sind selbst auszufüllen!</t>
  </si>
  <si>
    <t>Ergebnisse</t>
  </si>
  <si>
    <t>Maximales Moment 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</si>
  <si>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 </t>
    </r>
  </si>
  <si>
    <t>[kNm] </t>
  </si>
  <si>
    <t>zugehörige Biegespannung 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</si>
  <si>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 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</si>
  <si>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 </t>
    </r>
  </si>
  <si>
    <t>an der Stelle: 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</si>
  <si>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 </t>
    </r>
  </si>
  <si>
    <t>Diagramm</t>
  </si>
  <si>
    <t>Berechnung der querschnittsabhängigen Werte </t>
  </si>
  <si>
    <t>Abmessungen</t>
  </si>
  <si>
    <t>Höhe </t>
  </si>
  <si>
    <t>h= </t>
  </si>
  <si>
    <t>[cm] </t>
  </si>
  <si>
    <t>Breite </t>
  </si>
  <si>
    <t>b= </t>
  </si>
  <si>
    <t>Stegdicke </t>
  </si>
  <si>
    <t>s= </t>
  </si>
  <si>
    <t>Flanschdicke </t>
  </si>
  <si>
    <t>t= </t>
  </si>
  <si>
    <t>Wichte des Materials </t>
  </si>
  <si>
    <t>γ= </t>
  </si>
  <si>
    <r>
      <t>[kg/m</t>
    </r>
    <r>
      <rPr>
        <vertAlign val="superscript"/>
        <sz val="12"/>
        <color rgb="FF000000"/>
        <rFont val="Calibri"/>
        <family val="2"/>
        <charset val="1"/>
      </rPr>
      <t>3</t>
    </r>
    <r>
      <rPr>
        <sz val="12"/>
        <color rgb="FF000000"/>
        <rFont val="Calibri"/>
        <family val="2"/>
        <charset val="1"/>
      </rPr>
      <t>] </t>
    </r>
  </si>
  <si>
    <t>Fläche des Querschnitts </t>
  </si>
  <si>
    <t>A= </t>
  </si>
  <si>
    <r>
      <t>[cm</t>
    </r>
    <r>
      <rPr>
        <vertAlign val="superscript"/>
        <sz val="12"/>
        <color rgb="FF000000"/>
        <rFont val="Calibri"/>
        <family val="2"/>
        <charset val="1"/>
      </rPr>
      <t>2</t>
    </r>
    <r>
      <rPr>
        <sz val="12"/>
        <color rgb="FF000000"/>
        <rFont val="Calibri"/>
        <family val="2"/>
        <charset val="1"/>
      </rPr>
      <t>] </t>
    </r>
  </si>
  <si>
    <t>Flächenträgheitsmoment um y-y </t>
  </si>
  <si>
    <r>
      <t>I</t>
    </r>
    <r>
      <rPr>
        <vertAlign val="subscript"/>
        <sz val="12"/>
        <color rgb="FF000000"/>
        <rFont val="Calibri"/>
        <family val="2"/>
        <charset val="1"/>
      </rPr>
      <t>y</t>
    </r>
    <r>
      <rPr>
        <sz val="12"/>
        <color rgb="FF000000"/>
        <rFont val="Calibri"/>
        <family val="2"/>
        <charset val="1"/>
      </rPr>
      <t>= </t>
    </r>
  </si>
  <si>
    <r>
      <t>[cm</t>
    </r>
    <r>
      <rPr>
        <vertAlign val="superscript"/>
        <sz val="12"/>
        <color rgb="FF000000"/>
        <rFont val="Calibri"/>
        <family val="2"/>
        <charset val="1"/>
      </rPr>
      <t>4</t>
    </r>
    <r>
      <rPr>
        <sz val="12"/>
        <color rgb="FF000000"/>
        <rFont val="Calibri"/>
        <family val="2"/>
        <charset val="1"/>
      </rPr>
      <t>] </t>
    </r>
  </si>
  <si>
    <t>Eigengewicht </t>
  </si>
  <si>
    <r>
      <t>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= </t>
    </r>
  </si>
  <si>
    <t>Querschnitt</t>
  </si>
  <si>
    <t>Mges</t>
  </si>
  <si>
    <t>x</t>
  </si>
  <si>
    <t>[Nm]</t>
  </si>
  <si>
    <t>[m]</t>
  </si>
  <si>
    <r>
      <t>Position der Einzellast 1 </t>
    </r>
    <r>
      <rPr>
        <vertAlign val="subscript"/>
        <sz val="12"/>
        <color rgb="FF000000"/>
        <rFont val="Calibri"/>
        <family val="2"/>
        <charset val="1"/>
      </rPr>
      <t>x1</t>
    </r>
  </si>
  <si>
    <r>
      <t>Position der Einzellast 2 </t>
    </r>
    <r>
      <rPr>
        <vertAlign val="subscript"/>
        <sz val="12"/>
        <color rgb="FF000000"/>
        <rFont val="Calibri"/>
        <family val="2"/>
        <charset val="1"/>
      </rPr>
      <t>x2</t>
    </r>
  </si>
  <si>
    <t>Gesamtlänge der Brücke</t>
  </si>
  <si>
    <r>
      <t>Eigengewicht und Auflast 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+p</t>
    </r>
    <r>
      <rPr>
        <vertAlign val="subscript"/>
        <sz val="12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</si>
  <si>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</si>
  <si>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2"/>
        <color rgb="FF000000"/>
        <rFont val="Calibri"/>
        <family val="2"/>
        <charset val="1"/>
      </rPr>
      <t>z2</t>
    </r>
  </si>
  <si>
    <t>Gesamtmoment Mges</t>
  </si>
  <si>
    <t>[N/m]</t>
  </si>
  <si>
    <t>[N]</t>
  </si>
  <si>
    <t>x/L</t>
  </si>
  <si>
    <t>(L-x)/L</t>
  </si>
  <si>
    <r>
      <t>M</t>
    </r>
    <r>
      <rPr>
        <b val="true"/>
        <vertAlign val="subscript"/>
        <sz val="12"/>
        <color rgb="FF0080FF"/>
        <rFont val="Calibri"/>
        <family val="2"/>
        <charset val="1"/>
      </rPr>
      <t>d</t>
    </r>
  </si>
  <si>
    <r>
      <t>M</t>
    </r>
    <r>
      <rPr>
        <b val="true"/>
        <vertAlign val="subscript"/>
        <sz val="12"/>
        <color rgb="FF0080FF"/>
        <rFont val="Calibri"/>
        <family val="2"/>
        <charset val="1"/>
      </rPr>
      <t>x1</t>
    </r>
  </si>
  <si>
    <r>
      <t>M</t>
    </r>
    <r>
      <rPr>
        <b val="true"/>
        <vertAlign val="subscript"/>
        <sz val="12"/>
        <color rgb="FF0080FF"/>
        <rFont val="Calibri"/>
        <family val="2"/>
        <charset val="1"/>
      </rPr>
      <t>x2</t>
    </r>
  </si>
  <si>
    <r>
      <t>M</t>
    </r>
    <r>
      <rPr>
        <b val="true"/>
        <vertAlign val="subscript"/>
        <sz val="12"/>
        <color rgb="FFFF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</si>
</sst>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#,##0.00"/>
    <numFmt numFmtId="167" formatCode="#,##0.0"/>
    <numFmt numFmtId="168" formatCode="_-* #,##0.00_-;\-* #,##0.00_-;_-* \-??_-;_-@_-"/>
    <numFmt numFmtId="169" formatCode="0.0"/>
  </numFmts>
  <fonts count="18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9"/>
      <color rgb="FF000000"/>
      <name val="Calibri"/>
      <family val="2"/>
      <charset val="1"/>
    </font>
    <font>
      <b val="true"/>
      <u val="single"/>
      <sz val="16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vertAlign val="superscript"/>
      <sz val="12"/>
      <color rgb="FF000000"/>
      <name val="Calibri"/>
      <family val="2"/>
      <charset val="1"/>
    </font>
    <font>
      <vertAlign val="subscript"/>
      <sz val="12"/>
      <color rgb="FF00000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color rgb="FF0080FF"/>
      <name val="Calibri"/>
      <family val="2"/>
      <charset val="1"/>
    </font>
    <font>
      <b val="true"/>
      <vertAlign val="subscript"/>
      <sz val="12"/>
      <color rgb="FF0080FF"/>
      <name val="Calibri"/>
      <family val="2"/>
      <charset val="1"/>
    </font>
    <font>
      <b val="true"/>
      <vertAlign val="subscript"/>
      <sz val="12"/>
      <color rgb="FFFF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66CCFF"/>
        <bgColor rgb="FF9999FF"/>
      </patternFill>
    </fill>
    <fill>
      <patternFill patternType="solid">
        <fgColor rgb="FF66FF66"/>
        <bgColor rgb="FF98B855"/>
      </patternFill>
    </fill>
    <fill>
      <patternFill patternType="solid">
        <fgColor rgb="FFFF8000"/>
        <bgColor rgb="FFFF6600"/>
      </patternFill>
    </fill>
    <fill>
      <patternFill patternType="solid">
        <fgColor rgb="FFFFCC66"/>
        <bgColor rgb="FFFFCC00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4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6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5" xfId="0" applyFont="true" applyBorder="true" applyAlignment="true" applyProtection="true">
      <alignment horizontal="center" vertical="bottom" textRotation="90" wrapText="true" indent="0" shrinkToFit="false"/>
      <protection locked="false" hidden="false"/>
    </xf>
    <xf numFmtId="164" fontId="0" fillId="5" borderId="16" xfId="0" applyFont="true" applyBorder="true" applyAlignment="true" applyProtection="true">
      <alignment horizontal="center" vertical="bottom" textRotation="90" wrapText="false" indent="0" shrinkToFit="false"/>
      <protection locked="false" hidden="false"/>
    </xf>
    <xf numFmtId="164" fontId="0" fillId="5" borderId="17" xfId="0" applyFont="true" applyBorder="true" applyAlignment="true" applyProtection="true">
      <alignment horizontal="center" vertical="bottom" textRotation="90" wrapText="false" indent="0" shrinkToFit="false"/>
      <protection locked="false" hidden="false"/>
    </xf>
    <xf numFmtId="164" fontId="0" fillId="5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3" borderId="1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3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3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5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6" xfId="15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1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20" xfId="0" applyFont="fals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80FF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CCFF"/>
      <rgbColor rgb="FFFF99CC"/>
      <rgbColor rgb="FFCC99FF"/>
      <rgbColor rgb="FFFFCC66"/>
      <rgbColor rgb="FF4A7EBB"/>
      <rgbColor rgb="FF66FF66"/>
      <rgbColor rgb="FF98B855"/>
      <rgbColor rgb="FFFFCC00"/>
      <rgbColor rgb="FFFF80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momente!$E$18:$E$19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47520">
              <a:solidFill>
                <a:srgbClr val="4a7ebb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momente!$B$48:$B$90;momente!$B$20:$B$47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momente!$E$20:$E$47;momente!$E$48:$E$90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64619.4281600001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26787.3905000003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momente!$F$18:$F$19</c:f>
              <c:strCache>
                <c:ptCount val="1"/>
                <c:pt idx="0">
                  <c:v>Mx1 [Nm]</c:v>
                </c:pt>
              </c:strCache>
            </c:strRef>
          </c:tx>
          <c:spPr>
            <a:solidFill>
              <a:srgbClr val="be4b48"/>
            </a:solidFill>
            <a:ln w="47520">
              <a:solidFill>
                <a:srgbClr val="be4b48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momente!$B$48:$B$90;momente!$B$20:$B$47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momente!$F$20:$F$47;momente!$F$48:$F$90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momente!$G$18:$G$19</c:f>
              <c:strCache>
                <c:ptCount val="1"/>
                <c:pt idx="0">
                  <c:v>Mx2 [Nm]</c:v>
                </c:pt>
              </c:strCache>
            </c:strRef>
          </c:tx>
          <c:spPr>
            <a:solidFill>
              <a:srgbClr val="98b855"/>
            </a:solidFill>
            <a:ln w="47520">
              <a:solidFill>
                <a:srgbClr val="98b85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momente!$B$48:$B$90;momente!$B$20:$B$47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momente!$G$20:$G$47;momente!$G$48:$G$90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9285.71428571441</c:v>
                </c:pt>
                <c:pt idx="66">
                  <c:v>7428.57142857157</c:v>
                </c:pt>
                <c:pt idx="67">
                  <c:v>5571.42857142873</c:v>
                </c:pt>
                <c:pt idx="68">
                  <c:v>3714.28571428586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momente!$I$18:$I$19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47520">
              <a:solidFill>
                <a:srgbClr val="7d5fa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momente!$B$48:$B$90;momente!$B$20:$B$47</c:f>
              <c:strCache>
                <c:ptCount val="71"/>
                <c:pt idx="0">
                  <c:v>5.6</c:v>
                </c:pt>
                <c:pt idx="1">
                  <c:v>5.8</c:v>
                </c:pt>
                <c:pt idx="2">
                  <c:v>6</c:v>
                </c:pt>
                <c:pt idx="3">
                  <c:v>6.2</c:v>
                </c:pt>
                <c:pt idx="4">
                  <c:v>6.4</c:v>
                </c:pt>
                <c:pt idx="5">
                  <c:v>6.6</c:v>
                </c:pt>
                <c:pt idx="6">
                  <c:v>6.8</c:v>
                </c:pt>
                <c:pt idx="7">
                  <c:v>7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7.8</c:v>
                </c:pt>
                <c:pt idx="12">
                  <c:v>8</c:v>
                </c:pt>
                <c:pt idx="13">
                  <c:v>8.2</c:v>
                </c:pt>
                <c:pt idx="14">
                  <c:v>8.4</c:v>
                </c:pt>
                <c:pt idx="15">
                  <c:v>8.6</c:v>
                </c:pt>
                <c:pt idx="16">
                  <c:v>8.8</c:v>
                </c:pt>
                <c:pt idx="17">
                  <c:v>9</c:v>
                </c:pt>
                <c:pt idx="18">
                  <c:v>9.2</c:v>
                </c:pt>
                <c:pt idx="19">
                  <c:v>9.4</c:v>
                </c:pt>
                <c:pt idx="20">
                  <c:v>9.6</c:v>
                </c:pt>
                <c:pt idx="21">
                  <c:v>9.8</c:v>
                </c:pt>
                <c:pt idx="22">
                  <c:v>10</c:v>
                </c:pt>
                <c:pt idx="23">
                  <c:v>10.2</c:v>
                </c:pt>
                <c:pt idx="24">
                  <c:v>10.4</c:v>
                </c:pt>
                <c:pt idx="25">
                  <c:v>10.6</c:v>
                </c:pt>
                <c:pt idx="26">
                  <c:v>10.8</c:v>
                </c:pt>
                <c:pt idx="27">
                  <c:v>11</c:v>
                </c:pt>
                <c:pt idx="28">
                  <c:v>11.2</c:v>
                </c:pt>
                <c:pt idx="29">
                  <c:v>11.4</c:v>
                </c:pt>
                <c:pt idx="30">
                  <c:v>11.6</c:v>
                </c:pt>
                <c:pt idx="31">
                  <c:v>11.8</c:v>
                </c:pt>
                <c:pt idx="32">
                  <c:v>12</c:v>
                </c:pt>
                <c:pt idx="33">
                  <c:v>12.2</c:v>
                </c:pt>
                <c:pt idx="34">
                  <c:v>12.4</c:v>
                </c:pt>
                <c:pt idx="35">
                  <c:v>12.6</c:v>
                </c:pt>
                <c:pt idx="36">
                  <c:v>12.8</c:v>
                </c:pt>
                <c:pt idx="37">
                  <c:v>13</c:v>
                </c:pt>
                <c:pt idx="38">
                  <c:v>13.2</c:v>
                </c:pt>
                <c:pt idx="39">
                  <c:v>13.4</c:v>
                </c:pt>
                <c:pt idx="40">
                  <c:v>13.6</c:v>
                </c:pt>
                <c:pt idx="41">
                  <c:v>13.8</c:v>
                </c:pt>
                <c:pt idx="42">
                  <c:v>14</c:v>
                </c:pt>
                <c:pt idx="43">
                  <c:v>0.00</c:v>
                </c:pt>
                <c:pt idx="44">
                  <c:v>0.2</c:v>
                </c:pt>
                <c:pt idx="45">
                  <c:v>0.4</c:v>
                </c:pt>
                <c:pt idx="46">
                  <c:v>0.6</c:v>
                </c:pt>
                <c:pt idx="47">
                  <c:v>0.8</c:v>
                </c:pt>
                <c:pt idx="48">
                  <c:v>1</c:v>
                </c:pt>
                <c:pt idx="49">
                  <c:v>1.2</c:v>
                </c:pt>
                <c:pt idx="50">
                  <c:v>1.4</c:v>
                </c:pt>
                <c:pt idx="51">
                  <c:v>1.6</c:v>
                </c:pt>
                <c:pt idx="52">
                  <c:v>1.8</c:v>
                </c:pt>
                <c:pt idx="53">
                  <c:v>2</c:v>
                </c:pt>
                <c:pt idx="54">
                  <c:v>2.2</c:v>
                </c:pt>
                <c:pt idx="55">
                  <c:v>2.4</c:v>
                </c:pt>
                <c:pt idx="56">
                  <c:v>2.6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4.2</c:v>
                </c:pt>
                <c:pt idx="65">
                  <c:v>4.4</c:v>
                </c:pt>
                <c:pt idx="66">
                  <c:v>4.6</c:v>
                </c:pt>
                <c:pt idx="67">
                  <c:v>4.8</c:v>
                </c:pt>
                <c:pt idx="68">
                  <c:v>5</c:v>
                </c:pt>
                <c:pt idx="69">
                  <c:v>5.2</c:v>
                </c:pt>
                <c:pt idx="70">
                  <c:v>5.4</c:v>
                </c:pt>
              </c:strCache>
            </c:strRef>
          </c:cat>
          <c:val>
            <c:numRef>
              <c:f>momente!$I$20:$I$47;momente!$I$48:$I$90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54644.5333571428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140466.984868571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98619.4281600002</c:v>
                </c:pt>
                <c:pt idx="57">
                  <c:v>92646.6789114288</c:v>
                </c:pt>
                <c:pt idx="58">
                  <c:v>86509.0841828574</c:v>
                </c:pt>
                <c:pt idx="59">
                  <c:v>80206.643974286</c:v>
                </c:pt>
                <c:pt idx="60">
                  <c:v>73739.3582857146</c:v>
                </c:pt>
                <c:pt idx="61">
                  <c:v>67107.2271171432</c:v>
                </c:pt>
                <c:pt idx="62">
                  <c:v>60310.2504685719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38930.2476428576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37530594"/>
        <c:axId val="76428060"/>
      </c:lineChart>
      <c:catAx>
        <c:axId val="3753059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76428060"/>
        <c:crosses val="autoZero"/>
        <c:auto val="1"/>
        <c:lblAlgn val="ctr"/>
        <c:lblOffset val="100"/>
      </c:catAx>
      <c:valAx>
        <c:axId val="7642806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7530594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255600</xdr:colOff>
      <xdr:row>20</xdr:row>
      <xdr:rowOff>60840</xdr:rowOff>
    </xdr:from>
    <xdr:to>
      <xdr:col>5</xdr:col>
      <xdr:colOff>623520</xdr:colOff>
      <xdr:row>34</xdr:row>
      <xdr:rowOff>136800</xdr:rowOff>
    </xdr:to>
    <xdr:graphicFrame>
      <xdr:nvGraphicFramePr>
        <xdr:cNvPr id="0" name="Chart 4"/>
        <xdr:cNvGraphicFramePr/>
      </xdr:nvGraphicFramePr>
      <xdr:xfrm>
        <a:off x="255600" y="4613760"/>
        <a:ext cx="4692600" cy="28760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141480</xdr:colOff>
      <xdr:row>18</xdr:row>
      <xdr:rowOff>130680</xdr:rowOff>
    </xdr:from>
    <xdr:to>
      <xdr:col>5</xdr:col>
      <xdr:colOff>814320</xdr:colOff>
      <xdr:row>38</xdr:row>
      <xdr:rowOff>142920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141480" y="4188240"/>
          <a:ext cx="4930200" cy="40125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4" hidden="false" style="0" width="11.0" collapsed="true"/>
    <col min="5" max="5" hidden="false" style="0" width="11.8697674418605" collapsed="true"/>
    <col min="6" max="8" hidden="false" style="0" width="11.0" collapsed="true"/>
    <col min="9" max="12" hidden="false" style="0" width="10.5023255813953" collapsed="true"/>
    <col min="13" max="1025" hidden="false" style="0" width="11.0" collapsed="true"/>
  </cols>
  <sheetData>
    <row r="1" customFormat="false" ht="24.75" hidden="false" customHeight="false" outlineLevel="0" collapsed="false">
      <c r="A1" s="1" t="s">
        <v>0</v>
      </c>
      <c r="B1" s="2"/>
      <c r="C1" s="3"/>
      <c r="D1" s="3"/>
      <c r="E1" s="3"/>
      <c r="F1" s="4"/>
      <c r="G1"/>
    </row>
    <row r="2" customFormat="false" ht="15.75" hidden="false" customHeight="false" outlineLevel="0" collapsed="false">
      <c r="A2" s="5"/>
      <c r="B2" s="6"/>
      <c r="C2" s="7"/>
      <c r="D2" s="7"/>
      <c r="E2" s="7"/>
      <c r="F2" s="8"/>
    </row>
    <row r="3" customFormat="false" ht="21" hidden="false" customHeight="false" outlineLevel="0" collapsed="false">
      <c r="A3" s="9" t="s">
        <v>1</v>
      </c>
      <c r="B3" s="9"/>
      <c r="C3" s="9"/>
      <c r="D3" s="9"/>
      <c r="E3" s="9"/>
      <c r="F3" s="9"/>
    </row>
    <row r="4" customFormat="false" ht="15.75" hidden="false" customHeight="false" outlineLevel="0" collapsed="false">
      <c r="A4" s="5"/>
      <c r="B4" s="6"/>
      <c r="C4" s="7"/>
      <c r="D4" s="7"/>
      <c r="E4" s="7"/>
      <c r="F4" s="8"/>
      <c r="I4" s="10" t="n">
        <v>3.5</v>
      </c>
      <c r="J4" s="10" t="n">
        <v>7</v>
      </c>
      <c r="K4" s="10" t="n">
        <v>10.5</v>
      </c>
      <c r="L4" s="10" t="n">
        <v>14</v>
      </c>
    </row>
    <row r="5" customFormat="false" ht="15.75" hidden="false" customHeight="false" outlineLevel="0" collapsed="false">
      <c r="A5" s="11" t="s">
        <v>2</v>
      </c>
      <c r="B5" s="6"/>
      <c r="C5" s="7"/>
      <c r="D5" s="12" t="s">
        <v>3</v>
      </c>
      <c r="E5" s="13" t="n">
        <v>14</v>
      </c>
      <c r="F5" s="14" t="s">
        <v>4</v>
      </c>
    </row>
    <row r="6" customFormat="false" ht="18" hidden="false" customHeight="false" outlineLevel="0" collapsed="false">
      <c r="A6" s="11" t="s">
        <v>5</v>
      </c>
      <c r="B6" s="6"/>
      <c r="C6" s="7"/>
      <c r="D6" s="12" t="s">
        <v>6</v>
      </c>
      <c r="E6" s="15" t="n">
        <f aca="false">'Eingabe QS'!E16+3000</f>
        <v>4121.137</v>
      </c>
      <c r="F6" s="14" t="s">
        <v>7</v>
      </c>
    </row>
    <row r="7" customFormat="false" ht="18" hidden="false" customHeight="false" outlineLevel="0" collapsed="false">
      <c r="A7" s="11" t="s">
        <v>8</v>
      </c>
      <c r="B7" s="6"/>
      <c r="C7" s="7"/>
      <c r="D7" s="12" t="s">
        <v>9</v>
      </c>
      <c r="E7" s="16" t="n">
        <v>20000</v>
      </c>
      <c r="F7" s="14" t="s">
        <v>10</v>
      </c>
    </row>
    <row r="8" customFormat="false" ht="18" hidden="false" customHeight="false" outlineLevel="0" collapsed="false">
      <c r="A8" s="11" t="s">
        <v>11</v>
      </c>
      <c r="B8" s="6"/>
      <c r="C8" s="7"/>
      <c r="D8" s="12" t="s">
        <v>12</v>
      </c>
      <c r="E8" s="17" t="n">
        <v>2</v>
      </c>
      <c r="F8" s="14" t="s">
        <v>4</v>
      </c>
    </row>
    <row r="9" customFormat="false" ht="18" hidden="false" customHeight="false" outlineLevel="0" collapsed="false">
      <c r="A9" s="11" t="s">
        <v>13</v>
      </c>
      <c r="B9" s="6"/>
      <c r="C9" s="7"/>
      <c r="D9" s="12" t="s">
        <v>14</v>
      </c>
      <c r="E9" s="16" t="n">
        <v>20000</v>
      </c>
      <c r="F9" s="14" t="s">
        <v>10</v>
      </c>
    </row>
    <row r="10" customFormat="false" ht="18" hidden="false" customHeight="false" outlineLevel="0" collapsed="false">
      <c r="A10" s="11" t="s">
        <v>15</v>
      </c>
      <c r="B10" s="6"/>
      <c r="C10" s="7"/>
      <c r="D10" s="12" t="s">
        <v>16</v>
      </c>
      <c r="E10" s="17" t="n">
        <v>6.5</v>
      </c>
      <c r="F10" s="14" t="s">
        <v>4</v>
      </c>
    </row>
    <row r="11" customFormat="false" ht="15.75" hidden="false" customHeight="false" outlineLevel="0" collapsed="false">
      <c r="A11" s="18" t="s">
        <v>17</v>
      </c>
      <c r="B11" s="19"/>
      <c r="C11" s="20"/>
      <c r="D11" s="20"/>
      <c r="E11" s="20"/>
      <c r="F11" s="21"/>
    </row>
    <row r="12" customFormat="false" ht="15.75" hidden="false" customHeight="false" outlineLevel="0" collapsed="false">
      <c r="A12" s="22"/>
      <c r="B12" s="6"/>
      <c r="C12" s="7"/>
      <c r="D12" s="7"/>
      <c r="E12" s="7"/>
      <c r="F12" s="8"/>
    </row>
    <row r="13" customFormat="false" ht="21" hidden="false" customHeight="false" outlineLevel="0" collapsed="false">
      <c r="A13" s="9" t="s">
        <v>18</v>
      </c>
      <c r="B13" s="9"/>
      <c r="C13" s="9"/>
      <c r="D13" s="9"/>
      <c r="E13" s="9"/>
      <c r="F13" s="9"/>
    </row>
    <row r="14" customFormat="false" ht="15.75" hidden="false" customHeight="false" outlineLevel="0" collapsed="false">
      <c r="A14" s="5"/>
      <c r="B14" s="6"/>
      <c r="C14" s="7"/>
      <c r="D14" s="7"/>
      <c r="E14" s="7"/>
      <c r="F14" s="8"/>
    </row>
    <row r="15" customFormat="false" ht="18" hidden="false" customHeight="false" outlineLevel="0" collapsed="false">
      <c r="A15" s="11" t="s">
        <v>19</v>
      </c>
      <c r="B15" s="6"/>
      <c r="C15" s="7"/>
      <c r="D15" s="12" t="s">
        <v>20</v>
      </c>
      <c r="E15" s="23" t="n">
        <f aca="false">MAX(Momente!I20:I47,Momente!I48:I90)/1000</f>
        <v>190.511766125714</v>
      </c>
      <c r="F15" s="14" t="s">
        <v>21</v>
      </c>
    </row>
    <row r="16" customFormat="false" ht="18.75" hidden="false" customHeight="false" outlineLevel="0" collapsed="false">
      <c r="A16" s="11" t="s">
        <v>22</v>
      </c>
      <c r="B16" s="6"/>
      <c r="C16" s="7"/>
      <c r="D16" s="12" t="s">
        <v>23</v>
      </c>
      <c r="E16" s="24" t="n">
        <f aca="false">(E15/'Eingabe QS'!E15)*('Eingabe QS'!E6/2)</f>
        <v>0.118150348413845</v>
      </c>
      <c r="F16" s="14" t="s">
        <v>24</v>
      </c>
    </row>
    <row r="17" customFormat="false" ht="18" hidden="false" customHeight="false" outlineLevel="0" collapsed="false">
      <c r="A17" s="25" t="s">
        <v>25</v>
      </c>
      <c r="B17" s="19"/>
      <c r="C17" s="20"/>
      <c r="D17" s="26" t="s">
        <v>26</v>
      </c>
      <c r="E17" s="27" t="n">
        <f aca="false">VLOOKUP(MAX(Nebenrechnungen!A3:A73),Nebenrechnungen!A3:B73,2,0)</f>
        <v>6.4</v>
      </c>
      <c r="F17" s="28" t="s">
        <v>4</v>
      </c>
    </row>
    <row r="18" customFormat="false" ht="15.75" hidden="false" customHeight="false" outlineLevel="0" collapsed="false">
      <c r="A18" s="5"/>
      <c r="B18" s="6"/>
      <c r="C18" s="7"/>
      <c r="D18" s="7"/>
      <c r="E18" s="7"/>
      <c r="F18" s="8"/>
    </row>
    <row r="19" customFormat="false" ht="21" hidden="false" customHeight="false" outlineLevel="0" collapsed="false">
      <c r="A19" s="9" t="s">
        <v>27</v>
      </c>
      <c r="B19" s="9"/>
      <c r="C19" s="9"/>
      <c r="D19" s="9"/>
      <c r="E19" s="9"/>
      <c r="F19" s="9"/>
    </row>
    <row r="20" customFormat="false" ht="15.75" hidden="false" customHeight="false" outlineLevel="0" collapsed="false">
      <c r="A20" s="5"/>
      <c r="B20" s="6"/>
      <c r="C20" s="7"/>
      <c r="D20" s="7"/>
      <c r="E20" s="7"/>
      <c r="F20" s="8"/>
    </row>
    <row r="21" customFormat="false" ht="15.75" hidden="false" customHeight="false" outlineLevel="0" collapsed="false">
      <c r="A21" s="29"/>
      <c r="B21" s="7"/>
      <c r="C21" s="7"/>
      <c r="D21" s="7"/>
      <c r="E21" s="7"/>
      <c r="F21" s="8"/>
    </row>
    <row r="22" customFormat="false" ht="15.75" hidden="false" customHeight="false" outlineLevel="0" collapsed="false">
      <c r="A22" s="29"/>
      <c r="B22" s="7"/>
      <c r="C22" s="7"/>
      <c r="D22" s="7"/>
      <c r="E22" s="7"/>
      <c r="F22" s="8"/>
    </row>
    <row r="23" customFormat="false" ht="15.75" hidden="false" customHeight="false" outlineLevel="0" collapsed="false">
      <c r="A23" s="29"/>
      <c r="B23" s="7"/>
      <c r="C23" s="7"/>
      <c r="D23" s="7"/>
      <c r="E23" s="7"/>
      <c r="F23" s="8"/>
    </row>
    <row r="24" customFormat="false" ht="15.75" hidden="false" customHeight="false" outlineLevel="0" collapsed="false">
      <c r="A24" s="29"/>
      <c r="B24" s="7"/>
      <c r="C24" s="7"/>
      <c r="D24" s="7"/>
      <c r="E24" s="7"/>
      <c r="F24" s="8"/>
    </row>
    <row r="25" customFormat="false" ht="15.75" hidden="false" customHeight="false" outlineLevel="0" collapsed="false">
      <c r="A25" s="29"/>
      <c r="B25" s="7"/>
      <c r="C25" s="7"/>
      <c r="D25" s="7"/>
      <c r="E25" s="7"/>
      <c r="F25" s="8"/>
    </row>
    <row r="26" customFormat="false" ht="15.75" hidden="false" customHeight="false" outlineLevel="0" collapsed="false">
      <c r="A26" s="29"/>
      <c r="B26" s="7"/>
      <c r="C26" s="7"/>
      <c r="D26" s="7"/>
      <c r="E26" s="7"/>
      <c r="F26" s="8"/>
    </row>
    <row r="27" customFormat="false" ht="15.75" hidden="false" customHeight="false" outlineLevel="0" collapsed="false">
      <c r="A27" s="29"/>
      <c r="B27" s="7"/>
      <c r="C27" s="7"/>
      <c r="D27" s="7"/>
      <c r="E27" s="7"/>
      <c r="F27" s="8"/>
    </row>
    <row r="28" customFormat="false" ht="15.75" hidden="false" customHeight="false" outlineLevel="0" collapsed="false">
      <c r="A28" s="29"/>
      <c r="B28" s="7"/>
      <c r="C28" s="7"/>
      <c r="D28" s="7"/>
      <c r="E28" s="7"/>
      <c r="F28" s="8"/>
    </row>
    <row r="29" customFormat="false" ht="15.75" hidden="false" customHeight="false" outlineLevel="0" collapsed="false">
      <c r="A29" s="29"/>
      <c r="B29" s="7"/>
      <c r="C29" s="7"/>
      <c r="D29" s="7"/>
      <c r="E29" s="7"/>
      <c r="F29" s="8"/>
    </row>
    <row r="30" customFormat="false" ht="15.75" hidden="false" customHeight="false" outlineLevel="0" collapsed="false">
      <c r="A30" s="29"/>
      <c r="B30" s="7"/>
      <c r="C30" s="7"/>
      <c r="D30" s="7"/>
      <c r="E30" s="7"/>
      <c r="F30" s="8"/>
    </row>
    <row r="31" customFormat="false" ht="15.75" hidden="false" customHeight="false" outlineLevel="0" collapsed="false">
      <c r="A31" s="29"/>
      <c r="B31" s="7"/>
      <c r="C31" s="7"/>
      <c r="D31" s="7"/>
      <c r="E31" s="7"/>
      <c r="F31" s="8"/>
    </row>
    <row r="32" customFormat="false" ht="15.75" hidden="false" customHeight="false" outlineLevel="0" collapsed="false">
      <c r="A32" s="29"/>
      <c r="B32" s="7"/>
      <c r="C32" s="7"/>
      <c r="D32" s="7"/>
      <c r="E32" s="7"/>
      <c r="F32" s="8"/>
    </row>
    <row r="33" customFormat="false" ht="15.75" hidden="false" customHeight="false" outlineLevel="0" collapsed="false">
      <c r="A33" s="29"/>
      <c r="B33" s="7"/>
      <c r="C33" s="7"/>
      <c r="D33" s="7"/>
      <c r="E33" s="7"/>
      <c r="F33" s="8"/>
    </row>
    <row r="34" customFormat="false" ht="15.75" hidden="false" customHeight="false" outlineLevel="0" collapsed="false">
      <c r="A34" s="29"/>
      <c r="B34" s="7"/>
      <c r="C34" s="7"/>
      <c r="D34" s="7"/>
      <c r="E34" s="7"/>
      <c r="F34" s="8"/>
    </row>
    <row r="35" customFormat="false" ht="15.75" hidden="false" customHeight="false" outlineLevel="0" collapsed="false">
      <c r="A35" s="29"/>
      <c r="B35" s="7"/>
      <c r="C35" s="7"/>
      <c r="D35" s="7"/>
      <c r="E35" s="7"/>
      <c r="F35" s="8"/>
    </row>
    <row r="36" customFormat="false" ht="15.75" hidden="false" customHeight="false" outlineLevel="0" collapsed="false">
      <c r="A36" s="29"/>
      <c r="B36" s="7"/>
      <c r="C36" s="7"/>
      <c r="D36" s="7"/>
      <c r="E36" s="7"/>
      <c r="F36" s="8"/>
    </row>
    <row r="37" customFormat="false" ht="16.5" hidden="false" customHeight="false" outlineLevel="0" collapsed="false">
      <c r="A37" s="30"/>
      <c r="B37" s="31"/>
      <c r="C37" s="31"/>
      <c r="D37" s="31"/>
      <c r="E37" s="31"/>
      <c r="F37" s="32"/>
    </row>
  </sheetData>
  <sheetProtection sheet="false"/>
  <mergeCells count="3">
    <mergeCell ref="A3:F3"/>
    <mergeCell ref="A13:F13"/>
    <mergeCell ref="A19:F19"/>
  </mergeCells>
  <dataValidations count="4">
    <dataValidation allowBlank="true" error="Es dürfen nur Werte aus der Liste gewählt werden!!!!!!!" errorTitle="Unzulässiger Wert" operator="between" prompt="Wählen Sie einen dieser Werte aus." showDropDown="false" showErrorMessage="true" showInputMessage="true" sqref="E5" type="list">
      <formula1>$I$4:$L$4</formula1>
      <formula2>0</formula2>
    </dataValidation>
    <dataValidation allowBlank="true" error="Eine Eingabe eines negativen Wertes ist unzulässig." errorTitle="Negative Werteingabe" operator="greaterThanOrEqual" showDropDown="false" showErrorMessage="true" showInputMessage="true" sqref="E7 E9" type="decimal">
      <formula1>0</formula1>
      <formula2>0</formula2>
    </dataValidation>
    <dataValidation allowBlank="true" error="Eine Eingabe eines negativen Wertes ist unzulässig." errorTitle="Negative Werteingabe" operator="between" showDropDown="false" showErrorMessage="true" showInputMessage="true" sqref="E8" type="decimal">
      <formula1>0</formula1>
      <formula2>E5</formula2>
    </dataValidation>
    <dataValidation allowBlank="true" error="Eine Eingabe eines negativen Wertes ist unzulässig." errorTitle="Negative Werteingabe" operator="between" showDropDown="false" showErrorMessage="true" showInputMessage="true" sqref="E10" type="decimal">
      <formula1>0</formula1>
      <formula2>E5</formula2>
    </dataValidation>
  </dataValidations>
  <printOptions headings="false" gridLines="false" gridLinesSet="true" horizontalCentered="false" verticalCentered="false"/>
  <pageMargins left="0.75" right="0.7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Informatik 1 WS13&C&"Calibri,Bold"&20&A&R&P/&N]]></oddHeader>
    <oddFooter>&amp;LNicklas Fitzgerald Gattringer_x000D_Mat#: 1330647&amp;C&amp;F&amp;R&amp;D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1025" hidden="false" style="0" width="11.0" collapsed="true"/>
  </cols>
  <sheetData>
    <row r="1" customFormat="false" ht="24.75" hidden="false" customHeight="false" outlineLevel="0" collapsed="false">
      <c r="A1" s="1" t="s">
        <v>28</v>
      </c>
      <c r="B1" s="3"/>
      <c r="C1" s="3"/>
      <c r="D1" s="3"/>
      <c r="E1" s="3"/>
      <c r="F1" s="4"/>
      <c r="G1"/>
    </row>
    <row r="2" customFormat="false" ht="15.75" hidden="false" customHeight="false" outlineLevel="0" collapsed="false">
      <c r="A2" s="33"/>
      <c r="B2" s="20"/>
      <c r="C2" s="20"/>
      <c r="D2" s="20"/>
      <c r="E2" s="20"/>
      <c r="F2" s="21"/>
    </row>
    <row r="3" customFormat="false" ht="21" hidden="false" customHeight="false" outlineLevel="0" collapsed="false">
      <c r="A3" s="9" t="s">
        <v>29</v>
      </c>
      <c r="B3" s="9"/>
      <c r="C3" s="9"/>
      <c r="D3" s="9"/>
      <c r="E3" s="9"/>
      <c r="F3" s="9"/>
    </row>
    <row r="4" customFormat="false" ht="15.75" hidden="false" customHeight="false" outlineLevel="0" collapsed="false">
      <c r="A4" s="29"/>
      <c r="B4" s="7"/>
      <c r="C4" s="7"/>
      <c r="D4" s="7"/>
      <c r="E4" s="7"/>
      <c r="F4" s="8"/>
    </row>
    <row r="5" customFormat="false" ht="15.75" hidden="false" customHeight="false" outlineLevel="0" collapsed="false">
      <c r="A5" s="5" t="s">
        <v>30</v>
      </c>
      <c r="B5" s="7"/>
      <c r="C5" s="7"/>
      <c r="D5" s="34" t="s">
        <v>31</v>
      </c>
      <c r="E5" s="35" t="n">
        <v>30</v>
      </c>
      <c r="F5" s="36" t="s">
        <v>32</v>
      </c>
    </row>
    <row r="6" customFormat="false" ht="15.75" hidden="false" customHeight="false" outlineLevel="0" collapsed="false">
      <c r="A6" s="5" t="s">
        <v>33</v>
      </c>
      <c r="B6" s="7"/>
      <c r="C6" s="7"/>
      <c r="D6" s="34" t="s">
        <v>34</v>
      </c>
      <c r="E6" s="35" t="n">
        <v>30</v>
      </c>
      <c r="F6" s="36" t="s">
        <v>32</v>
      </c>
    </row>
    <row r="7" customFormat="false" ht="15.75" hidden="false" customHeight="false" outlineLevel="0" collapsed="false">
      <c r="A7" s="5" t="s">
        <v>35</v>
      </c>
      <c r="B7" s="7"/>
      <c r="C7" s="7"/>
      <c r="D7" s="34" t="s">
        <v>36</v>
      </c>
      <c r="E7" s="35" t="n">
        <v>1.1</v>
      </c>
      <c r="F7" s="36" t="s">
        <v>32</v>
      </c>
    </row>
    <row r="8" customFormat="false" ht="15.75" hidden="false" customHeight="false" outlineLevel="0" collapsed="false">
      <c r="A8" s="5" t="s">
        <v>37</v>
      </c>
      <c r="B8" s="7"/>
      <c r="C8" s="7"/>
      <c r="D8" s="34" t="s">
        <v>38</v>
      </c>
      <c r="E8" s="35" t="n">
        <v>1.9</v>
      </c>
      <c r="F8" s="36" t="s">
        <v>32</v>
      </c>
    </row>
    <row r="9" customFormat="false" ht="18" hidden="false" customHeight="false" outlineLevel="0" collapsed="false">
      <c r="A9" s="37" t="s">
        <v>39</v>
      </c>
      <c r="B9" s="20"/>
      <c r="C9" s="20"/>
      <c r="D9" s="38" t="s">
        <v>40</v>
      </c>
      <c r="E9" s="39" t="n">
        <v>7850</v>
      </c>
      <c r="F9" s="40" t="s">
        <v>41</v>
      </c>
    </row>
    <row r="10" customFormat="false" ht="15.75" hidden="false" customHeight="false" outlineLevel="0" collapsed="false">
      <c r="A10" s="22" t="s">
        <v>17</v>
      </c>
      <c r="B10" s="7"/>
      <c r="C10" s="7"/>
      <c r="D10" s="34"/>
      <c r="E10" s="34"/>
      <c r="F10" s="36"/>
    </row>
    <row r="11" customFormat="false" ht="15.75" hidden="false" customHeight="false" outlineLevel="0" collapsed="false">
      <c r="A11" s="29"/>
      <c r="B11" s="7"/>
      <c r="C11" s="7"/>
      <c r="D11" s="7"/>
      <c r="E11" s="7"/>
      <c r="F11" s="8"/>
    </row>
    <row r="12" customFormat="false" ht="21" hidden="false" customHeight="false" outlineLevel="0" collapsed="false">
      <c r="A12" s="9" t="s">
        <v>18</v>
      </c>
      <c r="B12" s="9"/>
      <c r="C12" s="9"/>
      <c r="D12" s="9"/>
      <c r="E12" s="9"/>
      <c r="F12" s="9"/>
    </row>
    <row r="13" customFormat="false" ht="15.75" hidden="false" customHeight="false" outlineLevel="0" collapsed="false">
      <c r="A13" s="29"/>
      <c r="B13" s="7"/>
      <c r="C13" s="7"/>
      <c r="D13" s="7"/>
      <c r="E13" s="7"/>
      <c r="F13" s="8"/>
    </row>
    <row r="14" customFormat="false" ht="18" hidden="false" customHeight="false" outlineLevel="0" collapsed="false">
      <c r="A14" s="5" t="s">
        <v>42</v>
      </c>
      <c r="B14" s="7"/>
      <c r="C14" s="7"/>
      <c r="D14" s="34" t="s">
        <v>43</v>
      </c>
      <c r="E14" s="41" t="n">
        <f aca="false">(E6*E8)*2+((E5-(2*E8))*E7)</f>
        <v>142.82</v>
      </c>
      <c r="F14" s="36" t="s">
        <v>44</v>
      </c>
    </row>
    <row r="15" customFormat="false" ht="19.5" hidden="false" customHeight="false" outlineLevel="0" collapsed="false">
      <c r="A15" s="5" t="s">
        <v>45</v>
      </c>
      <c r="B15" s="7"/>
      <c r="C15" s="7"/>
      <c r="D15" s="34" t="s">
        <v>46</v>
      </c>
      <c r="E15" s="23" t="n">
        <f aca="false">((E6*(E5^3))-((E6-E7)*((E5-(2*E8))^3)))/12</f>
        <v>24186.7800666667</v>
      </c>
      <c r="F15" s="36" t="s">
        <v>47</v>
      </c>
    </row>
    <row r="16" customFormat="false" ht="18.75" hidden="false" customHeight="false" outlineLevel="0" collapsed="false">
      <c r="A16" s="37" t="s">
        <v>48</v>
      </c>
      <c r="B16" s="20"/>
      <c r="C16" s="20"/>
      <c r="D16" s="38" t="s">
        <v>49</v>
      </c>
      <c r="E16" s="42" t="n">
        <f aca="false">E9*10*(E14/10000)</f>
        <v>1121.137</v>
      </c>
      <c r="F16" s="40" t="s">
        <v>7</v>
      </c>
    </row>
    <row r="17" customFormat="false" ht="15.75" hidden="false" customHeight="false" outlineLevel="0" collapsed="false">
      <c r="A17" s="29"/>
      <c r="B17" s="7"/>
      <c r="C17" s="7"/>
      <c r="D17" s="7"/>
      <c r="E17" s="7"/>
      <c r="F17" s="8"/>
    </row>
    <row r="18" customFormat="false" ht="21" hidden="false" customHeight="false" outlineLevel="0" collapsed="false">
      <c r="A18" s="9" t="s">
        <v>50</v>
      </c>
      <c r="B18" s="9"/>
      <c r="C18" s="9"/>
      <c r="D18" s="9"/>
      <c r="E18" s="9"/>
      <c r="F18" s="9"/>
    </row>
    <row r="19" customFormat="false" ht="15.75" hidden="false" customHeight="false" outlineLevel="0" collapsed="false">
      <c r="A19" s="29"/>
      <c r="B19" s="7"/>
      <c r="C19" s="7"/>
      <c r="D19" s="7"/>
      <c r="E19" s="7"/>
      <c r="F19" s="8"/>
    </row>
    <row r="20" customFormat="false" ht="15.75" hidden="false" customHeight="false" outlineLevel="0" collapsed="false">
      <c r="A20" s="29"/>
      <c r="B20" s="7"/>
      <c r="C20" s="7"/>
      <c r="D20" s="7"/>
      <c r="E20" s="7"/>
      <c r="F20" s="8"/>
    </row>
    <row r="21" customFormat="false" ht="15.75" hidden="false" customHeight="false" outlineLevel="0" collapsed="false">
      <c r="A21" s="29"/>
      <c r="B21" s="7"/>
      <c r="C21" s="7"/>
      <c r="D21" s="7"/>
      <c r="E21" s="7"/>
      <c r="F21" s="8"/>
    </row>
    <row r="22" customFormat="false" ht="15.75" hidden="false" customHeight="false" outlineLevel="0" collapsed="false">
      <c r="A22" s="29"/>
      <c r="B22" s="7"/>
      <c r="C22" s="7"/>
      <c r="D22" s="7"/>
      <c r="E22" s="7"/>
      <c r="F22" s="8"/>
    </row>
    <row r="23" customFormat="false" ht="15.75" hidden="false" customHeight="false" outlineLevel="0" collapsed="false">
      <c r="A23" s="29"/>
      <c r="B23" s="7"/>
      <c r="C23" s="7"/>
      <c r="D23" s="7"/>
      <c r="E23" s="7"/>
      <c r="F23" s="8"/>
    </row>
    <row r="24" customFormat="false" ht="15.75" hidden="false" customHeight="false" outlineLevel="0" collapsed="false">
      <c r="A24" s="29"/>
      <c r="B24" s="7"/>
      <c r="C24" s="7"/>
      <c r="D24" s="7"/>
      <c r="E24" s="7"/>
      <c r="F24" s="8"/>
    </row>
    <row r="25" customFormat="false" ht="15.75" hidden="false" customHeight="false" outlineLevel="0" collapsed="false">
      <c r="A25" s="29"/>
      <c r="B25" s="7"/>
      <c r="C25" s="7"/>
      <c r="D25" s="7"/>
      <c r="E25" s="7"/>
      <c r="F25" s="8"/>
    </row>
    <row r="26" customFormat="false" ht="15.75" hidden="false" customHeight="false" outlineLevel="0" collapsed="false">
      <c r="A26" s="29"/>
      <c r="B26" s="7"/>
      <c r="C26" s="7"/>
      <c r="D26" s="7"/>
      <c r="E26" s="7"/>
      <c r="F26" s="8"/>
    </row>
    <row r="27" customFormat="false" ht="15.75" hidden="false" customHeight="false" outlineLevel="0" collapsed="false">
      <c r="A27" s="29"/>
      <c r="B27" s="7"/>
      <c r="C27" s="7"/>
      <c r="D27" s="7"/>
      <c r="E27" s="7"/>
      <c r="F27" s="8"/>
    </row>
    <row r="28" customFormat="false" ht="15.75" hidden="false" customHeight="false" outlineLevel="0" collapsed="false">
      <c r="A28" s="29"/>
      <c r="B28" s="7"/>
      <c r="C28" s="7"/>
      <c r="D28" s="7"/>
      <c r="E28" s="7"/>
      <c r="F28" s="8"/>
    </row>
    <row r="29" customFormat="false" ht="15.75" hidden="false" customHeight="false" outlineLevel="0" collapsed="false">
      <c r="A29" s="29"/>
      <c r="B29" s="7"/>
      <c r="C29" s="7"/>
      <c r="D29" s="7"/>
      <c r="E29" s="7"/>
      <c r="F29" s="8"/>
    </row>
    <row r="30" customFormat="false" ht="15.75" hidden="false" customHeight="false" outlineLevel="0" collapsed="false">
      <c r="A30" s="29"/>
      <c r="B30" s="7"/>
      <c r="C30" s="7"/>
      <c r="D30" s="7"/>
      <c r="E30" s="7"/>
      <c r="F30" s="8"/>
    </row>
    <row r="31" customFormat="false" ht="15.75" hidden="false" customHeight="false" outlineLevel="0" collapsed="false">
      <c r="A31" s="29"/>
      <c r="B31" s="7"/>
      <c r="C31" s="7"/>
      <c r="D31" s="7"/>
      <c r="E31" s="7"/>
      <c r="F31" s="8"/>
    </row>
    <row r="32" customFormat="false" ht="15.75" hidden="false" customHeight="false" outlineLevel="0" collapsed="false">
      <c r="A32" s="29"/>
      <c r="B32" s="7"/>
      <c r="C32" s="7"/>
      <c r="D32" s="7"/>
      <c r="E32" s="7"/>
      <c r="F32" s="8"/>
    </row>
    <row r="33" customFormat="false" ht="15.75" hidden="false" customHeight="false" outlineLevel="0" collapsed="false">
      <c r="A33" s="29"/>
      <c r="B33" s="7"/>
      <c r="C33" s="7"/>
      <c r="D33" s="7"/>
      <c r="E33" s="7"/>
      <c r="F33" s="8"/>
    </row>
    <row r="34" customFormat="false" ht="15.75" hidden="false" customHeight="false" outlineLevel="0" collapsed="false">
      <c r="A34" s="29"/>
      <c r="B34" s="7"/>
      <c r="C34" s="7"/>
      <c r="D34" s="7"/>
      <c r="E34" s="7"/>
      <c r="F34" s="8"/>
    </row>
    <row r="35" customFormat="false" ht="15.75" hidden="false" customHeight="false" outlineLevel="0" collapsed="false">
      <c r="A35" s="29"/>
      <c r="B35" s="7"/>
      <c r="C35" s="7"/>
      <c r="D35" s="7"/>
      <c r="E35" s="7"/>
      <c r="F35" s="8"/>
    </row>
    <row r="36" customFormat="false" ht="15.75" hidden="false" customHeight="false" outlineLevel="0" collapsed="false">
      <c r="A36" s="29"/>
      <c r="B36" s="7"/>
      <c r="C36" s="7"/>
      <c r="D36" s="7"/>
      <c r="E36" s="7"/>
      <c r="F36" s="8"/>
    </row>
    <row r="37" customFormat="false" ht="15.75" hidden="false" customHeight="false" outlineLevel="0" collapsed="false">
      <c r="A37" s="29"/>
      <c r="B37" s="7"/>
      <c r="C37" s="7"/>
      <c r="D37" s="7"/>
      <c r="E37" s="7"/>
      <c r="F37" s="8"/>
    </row>
    <row r="38" customFormat="false" ht="15.75" hidden="false" customHeight="false" outlineLevel="0" collapsed="false">
      <c r="A38" s="29"/>
      <c r="B38" s="7"/>
      <c r="C38" s="7"/>
      <c r="D38" s="7"/>
      <c r="E38" s="7"/>
      <c r="F38" s="8"/>
    </row>
    <row r="39" customFormat="false" ht="15.75" hidden="false" customHeight="false" outlineLevel="0" collapsed="false">
      <c r="A39" s="29"/>
      <c r="B39" s="7"/>
      <c r="C39" s="7"/>
      <c r="D39" s="7"/>
      <c r="E39" s="7"/>
      <c r="F39" s="8"/>
    </row>
    <row r="40" customFormat="false" ht="16.5" hidden="false" customHeight="false" outlineLevel="0" collapsed="false">
      <c r="A40" s="30"/>
      <c r="B40" s="31"/>
      <c r="C40" s="31"/>
      <c r="D40" s="31"/>
      <c r="E40" s="31"/>
      <c r="F40" s="32"/>
    </row>
  </sheetData>
  <sheetProtection sheet="false"/>
  <mergeCells count="3">
    <mergeCell ref="A3:F3"/>
    <mergeCell ref="A12:F12"/>
    <mergeCell ref="A18:F18"/>
  </mergeCells>
  <dataValidations count="1">
    <dataValidation allowBlank="true" error="Eine Eingabe eines negativen Wertes ist unzulässig." errorTitle="Negative Werteingabe" operator="greaterThan" showDropDown="false" showErrorMessage="true" showInputMessage="true" sqref="E5:E9" type="decimal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Informatik 1 WS13&C&"Calibri,Bold"&20&A&R&P/&N]]></oddHeader>
    <oddFooter>&amp;LNicklas Fitzgerald Gattringer_x000D_Mat#: 1330647&amp;C&amp;F&amp;R&amp;D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7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1025" hidden="false" style="0" width="11.0" collapsed="true"/>
  </cols>
  <sheetData>
    <row r="1" customFormat="false" ht="15.75" hidden="false" customHeight="false" outlineLevel="0" collapsed="false">
      <c r="A1" s="43" t="s">
        <v>51</v>
      </c>
      <c r="B1" s="44" t="s">
        <v>52</v>
      </c>
      <c r="C1"/>
    </row>
    <row r="2" customFormat="false" ht="15.75" hidden="false" customHeight="false" outlineLevel="0" collapsed="false">
      <c r="A2" s="43" t="s">
        <v>53</v>
      </c>
      <c r="B2" s="44" t="s">
        <v>54</v>
      </c>
    </row>
    <row r="3" customFormat="false" ht="15.75" hidden="false" customHeight="false" outlineLevel="0" collapsed="false">
      <c r="A3" s="45" t="n">
        <f aca="false">Momente!I20</f>
        <v>0</v>
      </c>
      <c r="B3" s="46" t="n">
        <f aca="false">Momente!B20</f>
        <v>0</v>
      </c>
    </row>
    <row r="4" customFormat="false" ht="15.75" hidden="false" customHeight="false" outlineLevel="0" collapsed="false">
      <c r="A4" s="45" t="n">
        <f aca="false">Momente!I21</f>
        <v>11258.5976314286</v>
      </c>
      <c r="B4" s="46" t="n">
        <f aca="false">Momente!B21</f>
        <v>0.2</v>
      </c>
    </row>
    <row r="5" customFormat="false" ht="15.75" hidden="false" customHeight="false" outlineLevel="0" collapsed="false">
      <c r="A5" s="45" t="n">
        <f aca="false">Momente!I22</f>
        <v>22352.3497828571</v>
      </c>
      <c r="B5" s="46" t="n">
        <f aca="false">Momente!B22</f>
        <v>0.4</v>
      </c>
    </row>
    <row r="6" customFormat="false" ht="15.75" hidden="false" customHeight="false" outlineLevel="0" collapsed="false">
      <c r="A6" s="45" t="n">
        <f aca="false">Momente!I23</f>
        <v>33281.2564542857</v>
      </c>
      <c r="B6" s="46" t="n">
        <f aca="false">Momente!B23</f>
        <v>0.6</v>
      </c>
    </row>
    <row r="7" customFormat="false" ht="15.75" hidden="false" customHeight="false" outlineLevel="0" collapsed="false">
      <c r="A7" s="45" t="n">
        <f aca="false">Momente!I24</f>
        <v>44045.3176457143</v>
      </c>
      <c r="B7" s="46" t="n">
        <f aca="false">Momente!B24</f>
        <v>0.8</v>
      </c>
    </row>
    <row r="8" customFormat="false" ht="15.75" hidden="false" customHeight="false" outlineLevel="0" collapsed="false">
      <c r="A8" s="45" t="n">
        <f aca="false">Momente!I25</f>
        <v>54644.5333571428</v>
      </c>
      <c r="B8" s="46" t="n">
        <f aca="false">Momente!B25</f>
        <v>1</v>
      </c>
    </row>
    <row r="9" customFormat="false" ht="15.75" hidden="false" customHeight="false" outlineLevel="0" collapsed="false">
      <c r="A9" s="45" t="n">
        <f aca="false">Momente!I26</f>
        <v>65078.9035885714</v>
      </c>
      <c r="B9" s="46" t="n">
        <f aca="false">Momente!B26</f>
        <v>1.2</v>
      </c>
    </row>
    <row r="10" customFormat="false" ht="15.75" hidden="false" customHeight="false" outlineLevel="0" collapsed="false">
      <c r="A10" s="45" t="n">
        <f aca="false">Momente!I27</f>
        <v>75348.42834</v>
      </c>
      <c r="B10" s="46" t="n">
        <f aca="false">Momente!B27</f>
        <v>1.4</v>
      </c>
    </row>
    <row r="11" customFormat="false" ht="15.75" hidden="false" customHeight="false" outlineLevel="0" collapsed="false">
      <c r="A11" s="45" t="n">
        <f aca="false">Momente!I28</f>
        <v>85453.1076114286</v>
      </c>
      <c r="B11" s="46" t="n">
        <f aca="false">Momente!B28</f>
        <v>1.6</v>
      </c>
    </row>
    <row r="12" customFormat="false" ht="15.75" hidden="false" customHeight="false" outlineLevel="0" collapsed="false">
      <c r="A12" s="45" t="n">
        <f aca="false">Momente!I29</f>
        <v>95392.9414028571</v>
      </c>
      <c r="B12" s="46" t="n">
        <f aca="false">Momente!B29</f>
        <v>1.8</v>
      </c>
    </row>
    <row r="13" customFormat="false" ht="15.75" hidden="false" customHeight="false" outlineLevel="0" collapsed="false">
      <c r="A13" s="45" t="n">
        <f aca="false">Momente!I30</f>
        <v>105167.929714286</v>
      </c>
      <c r="B13" s="46" t="n">
        <f aca="false">Momente!B30</f>
        <v>2</v>
      </c>
    </row>
    <row r="14" customFormat="false" ht="15.75" hidden="false" customHeight="false" outlineLevel="0" collapsed="false">
      <c r="A14" s="45" t="n">
        <f aca="false">Momente!I31</f>
        <v>110778.072545714</v>
      </c>
      <c r="B14" s="46" t="n">
        <f aca="false">Momente!B31</f>
        <v>2.2</v>
      </c>
    </row>
    <row r="15" customFormat="false" ht="15.75" hidden="false" customHeight="false" outlineLevel="0" collapsed="false">
      <c r="A15" s="45" t="n">
        <f aca="false">Momente!I32</f>
        <v>116223.369897143</v>
      </c>
      <c r="B15" s="46" t="n">
        <f aca="false">Momente!B32</f>
        <v>2.4</v>
      </c>
    </row>
    <row r="16" customFormat="false" ht="15.75" hidden="false" customHeight="false" outlineLevel="0" collapsed="false">
      <c r="A16" s="45" t="n">
        <f aca="false">Momente!I33</f>
        <v>121503.821768571</v>
      </c>
      <c r="B16" s="46" t="n">
        <f aca="false">Momente!B33</f>
        <v>2.6</v>
      </c>
    </row>
    <row r="17" customFormat="false" ht="15.75" hidden="false" customHeight="false" outlineLevel="0" collapsed="false">
      <c r="A17" s="45" t="n">
        <f aca="false">Momente!I34</f>
        <v>126619.42816</v>
      </c>
      <c r="B17" s="46" t="n">
        <f aca="false">Momente!B34</f>
        <v>2.8</v>
      </c>
    </row>
    <row r="18" customFormat="false" ht="15.75" hidden="false" customHeight="false" outlineLevel="0" collapsed="false">
      <c r="A18" s="45" t="n">
        <f aca="false">Momente!I35</f>
        <v>131570.189071429</v>
      </c>
      <c r="B18" s="46" t="n">
        <f aca="false">Momente!B35</f>
        <v>3</v>
      </c>
    </row>
    <row r="19" customFormat="false" ht="15.75" hidden="false" customHeight="false" outlineLevel="0" collapsed="false">
      <c r="A19" s="45" t="n">
        <f aca="false">Momente!I36</f>
        <v>136356.104502857</v>
      </c>
      <c r="B19" s="46" t="n">
        <f aca="false">Momente!B36</f>
        <v>3.2</v>
      </c>
    </row>
    <row r="20" customFormat="false" ht="15.75" hidden="false" customHeight="false" outlineLevel="0" collapsed="false">
      <c r="A20" s="45" t="n">
        <f aca="false">Momente!I37</f>
        <v>140977.174454286</v>
      </c>
      <c r="B20" s="46" t="n">
        <f aca="false">Momente!B37</f>
        <v>3.4</v>
      </c>
    </row>
    <row r="21" customFormat="false" ht="15.75" hidden="false" customHeight="false" outlineLevel="0" collapsed="false">
      <c r="A21" s="45" t="n">
        <f aca="false">Momente!I38</f>
        <v>145433.398925714</v>
      </c>
      <c r="B21" s="46" t="n">
        <f aca="false">Momente!B38</f>
        <v>3.6</v>
      </c>
    </row>
    <row r="22" customFormat="false" ht="15.75" hidden="false" customHeight="false" outlineLevel="0" collapsed="false">
      <c r="A22" s="45" t="n">
        <f aca="false">Momente!I39</f>
        <v>149724.777917143</v>
      </c>
      <c r="B22" s="46" t="n">
        <f aca="false">Momente!B39</f>
        <v>3.8</v>
      </c>
    </row>
    <row r="23" customFormat="false" ht="15.75" hidden="false" customHeight="false" outlineLevel="0" collapsed="false">
      <c r="A23" s="45" t="n">
        <f aca="false">Momente!I40</f>
        <v>153851.311428571</v>
      </c>
      <c r="B23" s="46" t="n">
        <f aca="false">Momente!B40</f>
        <v>4</v>
      </c>
    </row>
    <row r="24" customFormat="false" ht="15.75" hidden="false" customHeight="false" outlineLevel="0" collapsed="false">
      <c r="A24" s="45" t="n">
        <f aca="false">Momente!I41</f>
        <v>157812.99946</v>
      </c>
      <c r="B24" s="46" t="n">
        <f aca="false">Momente!B41</f>
        <v>4.2</v>
      </c>
    </row>
    <row r="25" customFormat="false" ht="15.75" hidden="false" customHeight="false" outlineLevel="0" collapsed="false">
      <c r="A25" s="45" t="n">
        <f aca="false">Momente!I42</f>
        <v>161609.842011429</v>
      </c>
      <c r="B25" s="46" t="n">
        <f aca="false">Momente!B42</f>
        <v>4.4</v>
      </c>
    </row>
    <row r="26" customFormat="false" ht="15.75" hidden="false" customHeight="false" outlineLevel="0" collapsed="false">
      <c r="A26" s="45" t="n">
        <f aca="false">Momente!I43</f>
        <v>165241.839082857</v>
      </c>
      <c r="B26" s="46" t="n">
        <f aca="false">Momente!B43</f>
        <v>4.6</v>
      </c>
    </row>
    <row r="27" customFormat="false" ht="15.75" hidden="false" customHeight="false" outlineLevel="0" collapsed="false">
      <c r="A27" s="45" t="n">
        <f aca="false">Momente!I44</f>
        <v>168708.990674286</v>
      </c>
      <c r="B27" s="46" t="n">
        <f aca="false">Momente!B44</f>
        <v>4.8</v>
      </c>
    </row>
    <row r="28" customFormat="false" ht="15.75" hidden="false" customHeight="false" outlineLevel="0" collapsed="false">
      <c r="A28" s="45" t="n">
        <f aca="false">Momente!I45</f>
        <v>172011.296785714</v>
      </c>
      <c r="B28" s="46" t="n">
        <f aca="false">Momente!B45</f>
        <v>5</v>
      </c>
    </row>
    <row r="29" customFormat="false" ht="15.75" hidden="false" customHeight="false" outlineLevel="0" collapsed="false">
      <c r="A29" s="45" t="n">
        <f aca="false">Momente!I46</f>
        <v>175148.757417143</v>
      </c>
      <c r="B29" s="46" t="n">
        <f aca="false">Momente!B46</f>
        <v>5.2</v>
      </c>
    </row>
    <row r="30" customFormat="false" ht="15.75" hidden="false" customHeight="false" outlineLevel="0" collapsed="false">
      <c r="A30" s="45" t="n">
        <f aca="false">Momente!I47</f>
        <v>178121.372568571</v>
      </c>
      <c r="B30" s="46" t="n">
        <f aca="false">Momente!B47</f>
        <v>5.4</v>
      </c>
    </row>
    <row r="31" customFormat="false" ht="15.75" hidden="false" customHeight="false" outlineLevel="0" collapsed="false">
      <c r="A31" s="45" t="n">
        <f aca="false">Momente!I48</f>
        <v>180929.14224</v>
      </c>
      <c r="B31" s="46" t="n">
        <f aca="false">Momente!B48</f>
        <v>5.6</v>
      </c>
    </row>
    <row r="32" customFormat="false" ht="15.75" hidden="false" customHeight="false" outlineLevel="0" collapsed="false">
      <c r="A32" s="45" t="n">
        <f aca="false">Momente!I49</f>
        <v>183572.066431429</v>
      </c>
      <c r="B32" s="46" t="n">
        <f aca="false">Momente!B49</f>
        <v>5.8</v>
      </c>
    </row>
    <row r="33" customFormat="false" ht="15.75" hidden="false" customHeight="false" outlineLevel="0" collapsed="false">
      <c r="A33" s="45" t="n">
        <f aca="false">Momente!I50</f>
        <v>186050.145142857</v>
      </c>
      <c r="B33" s="46" t="n">
        <f aca="false">Momente!B50</f>
        <v>6</v>
      </c>
    </row>
    <row r="34" customFormat="false" ht="15.75" hidden="false" customHeight="false" outlineLevel="0" collapsed="false">
      <c r="A34" s="45" t="n">
        <f aca="false">Momente!I51</f>
        <v>188363.378374286</v>
      </c>
      <c r="B34" s="46" t="n">
        <f aca="false">Momente!B51</f>
        <v>6.2</v>
      </c>
    </row>
    <row r="35" customFormat="false" ht="15.75" hidden="false" customHeight="false" outlineLevel="0" collapsed="false">
      <c r="A35" s="45" t="n">
        <f aca="false">Momente!I52</f>
        <v>190511.766125714</v>
      </c>
      <c r="B35" s="46" t="n">
        <f aca="false">Momente!B52</f>
        <v>6.4</v>
      </c>
    </row>
    <row r="36" customFormat="false" ht="15.75" hidden="false" customHeight="false" outlineLevel="0" collapsed="false">
      <c r="A36" s="45" t="n">
        <f aca="false">Momente!I53</f>
        <v>190495.308397143</v>
      </c>
      <c r="B36" s="46" t="n">
        <f aca="false">Momente!B53</f>
        <v>6.6</v>
      </c>
    </row>
    <row r="37" customFormat="false" ht="15.75" hidden="false" customHeight="false" outlineLevel="0" collapsed="false">
      <c r="A37" s="45" t="n">
        <f aca="false">Momente!I54</f>
        <v>188314.005188571</v>
      </c>
      <c r="B37" s="46" t="n">
        <f aca="false">Momente!B54</f>
        <v>6.8</v>
      </c>
    </row>
    <row r="38" customFormat="false" ht="15.75" hidden="false" customHeight="false" outlineLevel="0" collapsed="false">
      <c r="A38" s="45" t="n">
        <f aca="false">Momente!I55</f>
        <v>185967.8565</v>
      </c>
      <c r="B38" s="46" t="n">
        <f aca="false">Momente!B55</f>
        <v>7</v>
      </c>
    </row>
    <row r="39" customFormat="false" ht="15.75" hidden="false" customHeight="false" outlineLevel="0" collapsed="false">
      <c r="A39" s="45" t="n">
        <f aca="false">Momente!I56</f>
        <v>183456.862331429</v>
      </c>
      <c r="B39" s="46" t="n">
        <f aca="false">Momente!B56</f>
        <v>7.2</v>
      </c>
    </row>
    <row r="40" customFormat="false" ht="15.75" hidden="false" customHeight="false" outlineLevel="0" collapsed="false">
      <c r="A40" s="45" t="n">
        <f aca="false">Momente!I57</f>
        <v>180781.022682857</v>
      </c>
      <c r="B40" s="46" t="n">
        <f aca="false">Momente!B57</f>
        <v>7.4</v>
      </c>
    </row>
    <row r="41" customFormat="false" ht="15.75" hidden="false" customHeight="false" outlineLevel="0" collapsed="false">
      <c r="A41" s="45" t="n">
        <f aca="false">Momente!I58</f>
        <v>177940.337554286</v>
      </c>
      <c r="B41" s="46" t="n">
        <f aca="false">Momente!B58</f>
        <v>7.6</v>
      </c>
    </row>
    <row r="42" customFormat="false" ht="15.75" hidden="false" customHeight="false" outlineLevel="0" collapsed="false">
      <c r="A42" s="45" t="n">
        <f aca="false">Momente!I59</f>
        <v>174934.806945714</v>
      </c>
      <c r="B42" s="46" t="n">
        <f aca="false">Momente!B59</f>
        <v>7.8</v>
      </c>
    </row>
    <row r="43" customFormat="false" ht="15.75" hidden="false" customHeight="false" outlineLevel="0" collapsed="false">
      <c r="A43" s="45" t="n">
        <f aca="false">Momente!I60</f>
        <v>171764.430857143</v>
      </c>
      <c r="B43" s="46" t="n">
        <f aca="false">Momente!B60</f>
        <v>8</v>
      </c>
    </row>
    <row r="44" customFormat="false" ht="15.75" hidden="false" customHeight="false" outlineLevel="0" collapsed="false">
      <c r="A44" s="45" t="n">
        <f aca="false">Momente!I61</f>
        <v>168429.209288571</v>
      </c>
      <c r="B44" s="46" t="n">
        <f aca="false">Momente!B61</f>
        <v>8.2</v>
      </c>
    </row>
    <row r="45" customFormat="false" ht="15.75" hidden="false" customHeight="false" outlineLevel="0" collapsed="false">
      <c r="A45" s="45" t="n">
        <f aca="false">Momente!I62</f>
        <v>164929.14224</v>
      </c>
      <c r="B45" s="46" t="n">
        <f aca="false">Momente!B62</f>
        <v>8.4</v>
      </c>
    </row>
    <row r="46" customFormat="false" ht="15.75" hidden="false" customHeight="false" outlineLevel="0" collapsed="false">
      <c r="A46" s="45" t="n">
        <f aca="false">Momente!I63</f>
        <v>161264.229711429</v>
      </c>
      <c r="B46" s="46" t="n">
        <f aca="false">Momente!B63</f>
        <v>8.6</v>
      </c>
    </row>
    <row r="47" customFormat="false" ht="15.75" hidden="false" customHeight="false" outlineLevel="0" collapsed="false">
      <c r="A47" s="45" t="n">
        <f aca="false">Momente!I64</f>
        <v>157434.471702857</v>
      </c>
      <c r="B47" s="46" t="n">
        <f aca="false">Momente!B64</f>
        <v>8.8</v>
      </c>
    </row>
    <row r="48" customFormat="false" ht="15.75" hidden="false" customHeight="false" outlineLevel="0" collapsed="false">
      <c r="A48" s="45" t="n">
        <f aca="false">Momente!I65</f>
        <v>153439.868214286</v>
      </c>
      <c r="B48" s="46" t="n">
        <f aca="false">Momente!B65</f>
        <v>9</v>
      </c>
    </row>
    <row r="49" customFormat="false" ht="15.75" hidden="false" customHeight="false" outlineLevel="0" collapsed="false">
      <c r="A49" s="45" t="n">
        <f aca="false">Momente!I66</f>
        <v>149280.419245714</v>
      </c>
      <c r="B49" s="46" t="n">
        <f aca="false">Momente!B66</f>
        <v>9.2</v>
      </c>
    </row>
    <row r="50" customFormat="false" ht="15.75" hidden="false" customHeight="false" outlineLevel="0" collapsed="false">
      <c r="A50" s="45" t="n">
        <f aca="false">Momente!I67</f>
        <v>144956.124797143</v>
      </c>
      <c r="B50" s="46" t="n">
        <f aca="false">Momente!B67</f>
        <v>9.4</v>
      </c>
    </row>
    <row r="51" customFormat="false" ht="15.75" hidden="false" customHeight="false" outlineLevel="0" collapsed="false">
      <c r="A51" s="45" t="n">
        <f aca="false">Momente!I68</f>
        <v>140466.984868571</v>
      </c>
      <c r="B51" s="46" t="n">
        <f aca="false">Momente!B68</f>
        <v>9.6</v>
      </c>
    </row>
    <row r="52" customFormat="false" ht="15.75" hidden="false" customHeight="false" outlineLevel="0" collapsed="false">
      <c r="A52" s="45" t="n">
        <f aca="false">Momente!I69</f>
        <v>135812.99946</v>
      </c>
      <c r="B52" s="46" t="n">
        <f aca="false">Momente!B69</f>
        <v>9.8</v>
      </c>
    </row>
    <row r="53" customFormat="false" ht="15.75" hidden="false" customHeight="false" outlineLevel="0" collapsed="false">
      <c r="A53" s="45" t="n">
        <f aca="false">Momente!I70</f>
        <v>130994.168571429</v>
      </c>
      <c r="B53" s="46" t="n">
        <f aca="false">Momente!B70</f>
        <v>10</v>
      </c>
    </row>
    <row r="54" customFormat="false" ht="15.75" hidden="false" customHeight="false" outlineLevel="0" collapsed="false">
      <c r="A54" s="45" t="n">
        <f aca="false">Momente!I71</f>
        <v>126010.492202857</v>
      </c>
      <c r="B54" s="46" t="n">
        <f aca="false">Momente!B71</f>
        <v>10.2</v>
      </c>
    </row>
    <row r="55" customFormat="false" ht="15.75" hidden="false" customHeight="false" outlineLevel="0" collapsed="false">
      <c r="A55" s="45" t="n">
        <f aca="false">Momente!I72</f>
        <v>120861.970354286</v>
      </c>
      <c r="B55" s="46" t="n">
        <f aca="false">Momente!B72</f>
        <v>10.4</v>
      </c>
    </row>
    <row r="56" customFormat="false" ht="15.75" hidden="false" customHeight="false" outlineLevel="0" collapsed="false">
      <c r="A56" s="45" t="n">
        <f aca="false">Momente!I73</f>
        <v>115548.603025714</v>
      </c>
      <c r="B56" s="46" t="n">
        <f aca="false">Momente!B73</f>
        <v>10.6</v>
      </c>
    </row>
    <row r="57" customFormat="false" ht="15.75" hidden="false" customHeight="false" outlineLevel="0" collapsed="false">
      <c r="A57" s="45" t="n">
        <f aca="false">Momente!I74</f>
        <v>110070.390217143</v>
      </c>
      <c r="B57" s="46" t="n">
        <f aca="false">Momente!B74</f>
        <v>10.8</v>
      </c>
    </row>
    <row r="58" customFormat="false" ht="15.75" hidden="false" customHeight="false" outlineLevel="0" collapsed="false">
      <c r="A58" s="45" t="n">
        <f aca="false">Momente!I75</f>
        <v>104427.331928572</v>
      </c>
      <c r="B58" s="46" t="n">
        <f aca="false">Momente!B75</f>
        <v>11</v>
      </c>
    </row>
    <row r="59" customFormat="false" ht="15.75" hidden="false" customHeight="false" outlineLevel="0" collapsed="false">
      <c r="A59" s="45" t="n">
        <f aca="false">Momente!I76</f>
        <v>98619.4281600002</v>
      </c>
      <c r="B59" s="46" t="n">
        <f aca="false">Momente!B76</f>
        <v>11.2</v>
      </c>
    </row>
    <row r="60" customFormat="false" ht="15.75" hidden="false" customHeight="false" outlineLevel="0" collapsed="false">
      <c r="A60" s="45" t="n">
        <f aca="false">Momente!I77</f>
        <v>92646.6789114288</v>
      </c>
      <c r="B60" s="46" t="n">
        <f aca="false">Momente!B77</f>
        <v>11.4</v>
      </c>
    </row>
    <row r="61" customFormat="false" ht="15.75" hidden="false" customHeight="false" outlineLevel="0" collapsed="false">
      <c r="A61" s="45" t="n">
        <f aca="false">Momente!I78</f>
        <v>86509.0841828574</v>
      </c>
      <c r="B61" s="46" t="n">
        <f aca="false">Momente!B78</f>
        <v>11.6</v>
      </c>
    </row>
    <row r="62" customFormat="false" ht="15.75" hidden="false" customHeight="false" outlineLevel="0" collapsed="false">
      <c r="A62" s="45" t="n">
        <f aca="false">Momente!I79</f>
        <v>80206.643974286</v>
      </c>
      <c r="B62" s="46" t="n">
        <f aca="false">Momente!B79</f>
        <v>11.8</v>
      </c>
    </row>
    <row r="63" customFormat="false" ht="15.75" hidden="false" customHeight="false" outlineLevel="0" collapsed="false">
      <c r="A63" s="45" t="n">
        <f aca="false">Momente!I80</f>
        <v>73739.3582857146</v>
      </c>
      <c r="B63" s="46" t="n">
        <f aca="false">Momente!B80</f>
        <v>12</v>
      </c>
    </row>
    <row r="64" customFormat="false" ht="15.75" hidden="false" customHeight="false" outlineLevel="0" collapsed="false">
      <c r="A64" s="45" t="n">
        <f aca="false">Momente!I81</f>
        <v>67107.2271171432</v>
      </c>
      <c r="B64" s="46" t="n">
        <f aca="false">Momente!B81</f>
        <v>12.2</v>
      </c>
    </row>
    <row r="65" customFormat="false" ht="15.75" hidden="false" customHeight="false" outlineLevel="0" collapsed="false">
      <c r="A65" s="45" t="n">
        <f aca="false">Momente!I82</f>
        <v>60310.2504685719</v>
      </c>
      <c r="B65" s="46" t="n">
        <f aca="false">Momente!B82</f>
        <v>12.4</v>
      </c>
    </row>
    <row r="66" customFormat="false" ht="15.75" hidden="false" customHeight="false" outlineLevel="0" collapsed="false">
      <c r="A66" s="45" t="n">
        <f aca="false">Momente!I83</f>
        <v>53348.4283400005</v>
      </c>
      <c r="B66" s="46" t="n">
        <f aca="false">Momente!B83</f>
        <v>12.6</v>
      </c>
    </row>
    <row r="67" customFormat="false" ht="15.75" hidden="false" customHeight="false" outlineLevel="0" collapsed="false">
      <c r="A67" s="45" t="n">
        <f aca="false">Momente!I84</f>
        <v>46221.7607314291</v>
      </c>
      <c r="B67" s="46" t="n">
        <f aca="false">Momente!B84</f>
        <v>12.8</v>
      </c>
    </row>
    <row r="68" customFormat="false" ht="15.75" hidden="false" customHeight="false" outlineLevel="0" collapsed="false">
      <c r="A68" s="45" t="n">
        <f aca="false">Momente!I85</f>
        <v>38930.2476428576</v>
      </c>
      <c r="B68" s="46" t="n">
        <f aca="false">Momente!B85</f>
        <v>13</v>
      </c>
    </row>
    <row r="69" customFormat="false" ht="15.75" hidden="false" customHeight="false" outlineLevel="0" collapsed="false">
      <c r="A69" s="45" t="n">
        <f aca="false">Momente!I86</f>
        <v>31473.8890742863</v>
      </c>
      <c r="B69" s="46" t="n">
        <f aca="false">Momente!B86</f>
        <v>13.2</v>
      </c>
    </row>
    <row r="70" customFormat="false" ht="15.75" hidden="false" customHeight="false" outlineLevel="0" collapsed="false">
      <c r="A70" s="45" t="n">
        <f aca="false">Momente!I87</f>
        <v>23852.6850257149</v>
      </c>
      <c r="B70" s="46" t="n">
        <f aca="false">Momente!B87</f>
        <v>13.4</v>
      </c>
    </row>
    <row r="71" customFormat="false" ht="15.75" hidden="false" customHeight="false" outlineLevel="0" collapsed="false">
      <c r="A71" s="45" t="n">
        <f aca="false">Momente!I88</f>
        <v>16066.6354971435</v>
      </c>
      <c r="B71" s="46" t="n">
        <f aca="false">Momente!B88</f>
        <v>13.6</v>
      </c>
    </row>
    <row r="72" customFormat="false" ht="15.75" hidden="false" customHeight="false" outlineLevel="0" collapsed="false">
      <c r="A72" s="45" t="n">
        <f aca="false">Momente!I89</f>
        <v>8115.74048857211</v>
      </c>
      <c r="B72" s="46" t="n">
        <f aca="false">Momente!B89</f>
        <v>13.8</v>
      </c>
    </row>
    <row r="73" customFormat="false" ht="15.75" hidden="false" customHeight="false" outlineLevel="0" collapsed="false">
      <c r="A73" s="45" t="n">
        <f aca="false">Momente!I90</f>
        <v>0</v>
      </c>
      <c r="B73" s="46" t="n">
        <f aca="false">Momente!B90</f>
        <v>14</v>
      </c>
    </row>
  </sheetData>
  <sheetProtection sheet="false"/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9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2" max="7" hidden="false" style="0" width="11.0" collapsed="true"/>
    <col min="8" max="8" hidden="false" style="0" width="4.9953488372093" collapsed="true"/>
    <col min="9" max="9" hidden="false" style="0" width="11.8697674418605" collapsed="true"/>
    <col min="10" max="10" hidden="false" style="0" width="10.5023255813953" collapsed="true"/>
    <col min="20" max="1025" hidden="false" style="0" width="11.0" collapsed="true"/>
  </cols>
  <sheetData>
    <row r="1" customFormat="false" ht="15.75" hidden="true" customHeight="false" outlineLevel="0" collapsed="false">
      <c r="A1" s="29"/>
      <c r="B1" s="47"/>
      <c r="C1" s="48"/>
      <c r="D1" s="48"/>
      <c r="E1" s="48"/>
      <c r="F1" s="48"/>
      <c r="G1" s="48"/>
      <c r="H1" s="48"/>
      <c r="I1" s="49"/>
      <c r="J1" s="50"/>
      <c r="K1"/>
    </row>
    <row r="2" customFormat="false" ht="15.75" hidden="true" customHeight="false" outlineLevel="0" collapsed="false">
      <c r="A2" s="29"/>
      <c r="B2" s="47"/>
      <c r="C2" s="48"/>
      <c r="D2" s="48"/>
      <c r="E2" s="48"/>
      <c r="F2" s="48"/>
      <c r="G2" s="48"/>
      <c r="H2" s="48"/>
      <c r="I2" s="49"/>
      <c r="J2" s="50"/>
    </row>
    <row r="3" customFormat="false" ht="15.75" hidden="true" customHeight="false" outlineLevel="0" collapsed="false">
      <c r="A3" s="29"/>
      <c r="B3" s="47"/>
      <c r="C3" s="48"/>
      <c r="D3" s="48"/>
      <c r="E3" s="48"/>
      <c r="F3" s="48"/>
      <c r="G3" s="48"/>
      <c r="H3" s="48"/>
      <c r="I3" s="49"/>
      <c r="J3" s="50"/>
    </row>
    <row r="4" customFormat="false" ht="15.75" hidden="true" customHeight="false" outlineLevel="0" collapsed="false">
      <c r="A4" s="29"/>
      <c r="B4" s="47"/>
      <c r="C4" s="48"/>
      <c r="D4" s="48"/>
      <c r="E4" s="48"/>
      <c r="F4" s="48"/>
      <c r="G4" s="48"/>
      <c r="H4" s="48"/>
      <c r="I4" s="49"/>
      <c r="J4" s="50"/>
    </row>
    <row r="5" customFormat="false" ht="15.75" hidden="true" customHeight="false" outlineLevel="0" collapsed="false">
      <c r="A5" s="29"/>
      <c r="B5" s="47"/>
      <c r="C5" s="48"/>
      <c r="D5" s="48"/>
      <c r="E5" s="48"/>
      <c r="F5" s="48"/>
      <c r="G5" s="48"/>
      <c r="H5" s="48"/>
      <c r="I5" s="49"/>
      <c r="J5" s="50"/>
    </row>
    <row r="6" customFormat="false" ht="15.75" hidden="true" customHeight="false" outlineLevel="0" collapsed="false">
      <c r="A6" s="29"/>
      <c r="B6" s="47"/>
      <c r="C6" s="48"/>
      <c r="D6" s="48"/>
      <c r="E6" s="48"/>
      <c r="F6" s="48"/>
      <c r="G6" s="48"/>
      <c r="H6" s="48"/>
      <c r="I6" s="49"/>
      <c r="J6" s="50"/>
    </row>
    <row r="7" customFormat="false" ht="15.75" hidden="true" customHeight="false" outlineLevel="0" collapsed="false">
      <c r="A7" s="29"/>
      <c r="B7" s="47"/>
      <c r="C7" s="48"/>
      <c r="D7" s="48"/>
      <c r="E7" s="48"/>
      <c r="F7" s="48"/>
      <c r="G7" s="48"/>
      <c r="H7" s="48"/>
      <c r="I7" s="49"/>
      <c r="J7" s="50"/>
    </row>
    <row r="8" customFormat="false" ht="15.75" hidden="true" customHeight="false" outlineLevel="0" collapsed="false">
      <c r="A8" s="29"/>
      <c r="B8" s="47"/>
      <c r="C8" s="48"/>
      <c r="D8" s="48"/>
      <c r="E8" s="48"/>
      <c r="F8" s="48"/>
      <c r="G8" s="48"/>
      <c r="H8" s="48"/>
      <c r="I8" s="49"/>
      <c r="J8" s="50"/>
    </row>
    <row r="9" customFormat="false" ht="15.75" hidden="true" customHeight="false" outlineLevel="0" collapsed="false">
      <c r="A9" s="29"/>
      <c r="B9" s="47"/>
      <c r="C9" s="48"/>
      <c r="D9" s="48"/>
      <c r="E9" s="48"/>
      <c r="F9" s="48"/>
      <c r="G9" s="48"/>
      <c r="H9" s="48"/>
      <c r="I9" s="49"/>
      <c r="J9" s="50"/>
    </row>
    <row r="10" customFormat="false" ht="15.75" hidden="true" customHeight="false" outlineLevel="0" collapsed="false">
      <c r="A10" s="29"/>
      <c r="B10" s="47"/>
      <c r="C10" s="48"/>
      <c r="D10" s="48"/>
      <c r="E10" s="48"/>
      <c r="F10" s="48"/>
      <c r="G10" s="48"/>
      <c r="H10" s="48"/>
      <c r="I10" s="49"/>
      <c r="J10" s="50"/>
    </row>
    <row r="11" customFormat="false" ht="15.75" hidden="true" customHeight="false" outlineLevel="0" collapsed="false">
      <c r="A11" s="29"/>
      <c r="B11" s="47"/>
      <c r="C11" s="48"/>
      <c r="D11" s="48"/>
      <c r="E11" s="48"/>
      <c r="F11" s="48"/>
      <c r="G11" s="48"/>
      <c r="H11" s="48"/>
      <c r="I11" s="49"/>
      <c r="J11" s="50"/>
    </row>
    <row r="12" customFormat="false" ht="15.75" hidden="true" customHeight="false" outlineLevel="0" collapsed="false">
      <c r="A12" s="29"/>
      <c r="B12" s="47"/>
      <c r="C12" s="48"/>
      <c r="D12" s="48"/>
      <c r="E12" s="48"/>
      <c r="F12" s="48"/>
      <c r="G12" s="48"/>
      <c r="H12" s="48"/>
      <c r="I12" s="49"/>
      <c r="J12" s="50"/>
    </row>
    <row r="13" customFormat="false" ht="15.75" hidden="true" customHeight="false" outlineLevel="0" collapsed="false">
      <c r="A13" s="29"/>
      <c r="B13" s="47"/>
      <c r="C13" s="48"/>
      <c r="D13" s="48"/>
      <c r="E13" s="48"/>
      <c r="F13" s="48"/>
      <c r="G13" s="48"/>
      <c r="H13" s="48"/>
      <c r="I13" s="49"/>
      <c r="J13" s="50"/>
    </row>
    <row r="14" customFormat="false" ht="15.75" hidden="true" customHeight="false" outlineLevel="0" collapsed="false">
      <c r="A14" s="29"/>
      <c r="B14" s="47"/>
      <c r="C14" s="48"/>
      <c r="D14" s="48"/>
      <c r="E14" s="48"/>
      <c r="F14" s="48"/>
      <c r="G14" s="48"/>
      <c r="H14" s="48"/>
      <c r="I14" s="49"/>
      <c r="J14" s="50"/>
    </row>
    <row r="15" customFormat="false" ht="162" hidden="false" customHeight="true" outlineLevel="0" collapsed="false">
      <c r="A15" s="29"/>
      <c r="B15" s="51" t="s">
        <v>55</v>
      </c>
      <c r="C15" s="52" t="s">
        <v>56</v>
      </c>
      <c r="D15" s="52" t="s">
        <v>57</v>
      </c>
      <c r="E15" s="52" t="s">
        <v>58</v>
      </c>
      <c r="F15" s="52" t="s">
        <v>59</v>
      </c>
      <c r="G15" s="52" t="s">
        <v>60</v>
      </c>
      <c r="H15" s="7"/>
      <c r="I15" s="53" t="s">
        <v>61</v>
      </c>
      <c r="J15" s="50"/>
    </row>
    <row r="16" customFormat="false" ht="15.75" hidden="false" customHeight="false" outlineLevel="0" collapsed="false">
      <c r="A16" s="29"/>
      <c r="B16" s="54" t="s">
        <v>54</v>
      </c>
      <c r="C16" s="55" t="s">
        <v>54</v>
      </c>
      <c r="D16" s="55" t="s">
        <v>54</v>
      </c>
      <c r="E16" s="55" t="s">
        <v>62</v>
      </c>
      <c r="F16" s="55" t="s">
        <v>63</v>
      </c>
      <c r="G16" s="55" t="s">
        <v>63</v>
      </c>
      <c r="H16" s="7"/>
      <c r="I16" s="53"/>
      <c r="J16" s="50"/>
    </row>
    <row r="17" customFormat="false" ht="15.75" hidden="false" customHeight="false" outlineLevel="0" collapsed="false">
      <c r="A17" s="29"/>
      <c r="B17" s="56" t="n">
        <f aca="false">Ergebnisse!E8</f>
        <v>2</v>
      </c>
      <c r="C17" s="57" t="n">
        <f aca="false">Ergebnisse!E10</f>
        <v>6.5</v>
      </c>
      <c r="D17" s="57" t="n">
        <f aca="false">Ergebnisse!E5</f>
        <v>14</v>
      </c>
      <c r="E17" s="57" t="n">
        <f aca="false">Ergebnisse!E6</f>
        <v>4121.137</v>
      </c>
      <c r="F17" s="58" t="n">
        <f aca="false">Ergebnisse!E7</f>
        <v>20000</v>
      </c>
      <c r="G17" s="58" t="n">
        <f aca="false">Ergebnisse!E9</f>
        <v>20000</v>
      </c>
      <c r="H17" s="7"/>
      <c r="I17" s="53"/>
      <c r="J17" s="50"/>
    </row>
    <row r="18" s="64" customFormat="true" ht="18.75" hidden="false" customHeight="false" outlineLevel="0" collapsed="false">
      <c r="A18" s="59"/>
      <c r="B18" s="44" t="s">
        <v>52</v>
      </c>
      <c r="C18" s="60" t="s">
        <v>64</v>
      </c>
      <c r="D18" s="60" t="s">
        <v>65</v>
      </c>
      <c r="E18" s="61" t="s">
        <v>66</v>
      </c>
      <c r="F18" s="61" t="s">
        <v>67</v>
      </c>
      <c r="G18" s="61" t="s">
        <v>68</v>
      </c>
      <c r="H18" s="62"/>
      <c r="I18" s="43" t="s">
        <v>69</v>
      </c>
      <c r="J18" s="63"/>
      <c r="L18" s="65"/>
      <c r="M18" s="65"/>
      <c r="N18" s="65"/>
    </row>
    <row r="19" customFormat="false" ht="15.75" hidden="false" customHeight="false" outlineLevel="0" collapsed="false">
      <c r="A19" s="59"/>
      <c r="B19" s="66" t="s">
        <v>54</v>
      </c>
      <c r="C19" s="60" t="s">
        <v>54</v>
      </c>
      <c r="D19" s="60" t="s">
        <v>54</v>
      </c>
      <c r="E19" s="61" t="s">
        <v>53</v>
      </c>
      <c r="F19" s="61" t="s">
        <v>53</v>
      </c>
      <c r="G19" s="61" t="s">
        <v>53</v>
      </c>
      <c r="H19" s="62"/>
      <c r="I19" s="67" t="s">
        <v>53</v>
      </c>
      <c r="J19" s="63"/>
      <c r="L19" s="65"/>
      <c r="M19" s="65"/>
      <c r="N19" s="65"/>
    </row>
    <row r="20" customFormat="false" ht="15.75" hidden="false" customHeight="false" outlineLevel="0" collapsed="false">
      <c r="A20" s="29"/>
      <c r="B20" s="68" t="n">
        <f aca="false">$D$17/70-B21</f>
        <v>0</v>
      </c>
      <c r="C20" s="69" t="n">
        <f aca="false">B20/$D$17</f>
        <v>0</v>
      </c>
      <c r="D20" s="70" t="n">
        <f aca="false">($D$17-B20)/$D$17</f>
        <v>1</v>
      </c>
      <c r="E20" s="71" t="n">
        <f aca="false">((C20*D20)/2)*($E$17*($D$17^2))</f>
        <v>0</v>
      </c>
      <c r="F20" s="72" t="n">
        <f aca="false">IF(B20&lt;=$B$17,C20*($D$17-$B$17)*$F$17,D20*$B$17*$F$17)</f>
        <v>0</v>
      </c>
      <c r="G20" s="73" t="n">
        <f aca="false">IF(B20&lt;=$C$17,($G$17*($D$17-$C$17))/$D$17*B20,($G$17*($D$17-$C$17))/$D$17*B20-$G$17*(B20-$C$17))</f>
        <v>0</v>
      </c>
      <c r="H20" s="62"/>
      <c r="I20" s="74" t="n">
        <f aca="false">$E20+$F20+$G20</f>
        <v>0</v>
      </c>
      <c r="J20" s="50"/>
      <c r="L20" s="75"/>
      <c r="M20" s="75"/>
      <c r="N20" s="75"/>
    </row>
    <row r="21" customFormat="false" ht="15.75" hidden="false" customHeight="false" outlineLevel="0" collapsed="false">
      <c r="A21" s="29"/>
      <c r="B21" s="76" t="n">
        <f aca="false">$D$17/70</f>
        <v>0.2</v>
      </c>
      <c r="C21" s="69" t="n">
        <f aca="false">B21/$D$17</f>
        <v>0.0142857142857143</v>
      </c>
      <c r="D21" s="70" t="n">
        <f aca="false">($D$17-B21)/$D$17</f>
        <v>0.985714285714286</v>
      </c>
      <c r="E21" s="71" t="n">
        <f aca="false">((C21*D21)/2)*($E$17*($D$17^2))</f>
        <v>5687.16906</v>
      </c>
      <c r="F21" s="72" t="n">
        <f aca="false">IF(B21&lt;=$B$17,C21*($D$17-$B$17)*$F$17,D21*$B$17*$F$17)</f>
        <v>3428.57142857143</v>
      </c>
      <c r="G21" s="73" t="n">
        <f aca="false">IF(B21&lt;=$C$17,($G$17*($D$17-$C$17))/$D$17*B21,($G$17*($D$17-$C$17))/$D$17*B21-$G$17*(B21-$C$17))</f>
        <v>2142.85714285714</v>
      </c>
      <c r="H21" s="62"/>
      <c r="I21" s="74" t="n">
        <f aca="false">$E21+$F21+$G21</f>
        <v>11258.5976314286</v>
      </c>
      <c r="J21" s="50"/>
      <c r="L21" s="75"/>
      <c r="M21" s="75"/>
      <c r="N21" s="75"/>
    </row>
    <row r="22" customFormat="false" ht="15.75" hidden="false" customHeight="false" outlineLevel="0" collapsed="false">
      <c r="A22" s="29"/>
      <c r="B22" s="76" t="n">
        <f aca="false">$D$17/70+$D$17/70</f>
        <v>0.4</v>
      </c>
      <c r="C22" s="69" t="n">
        <f aca="false">B22/$D$17</f>
        <v>0.0285714285714286</v>
      </c>
      <c r="D22" s="70" t="n">
        <f aca="false">($D$17-B22)/$D$17</f>
        <v>0.971428571428571</v>
      </c>
      <c r="E22" s="71" t="n">
        <f aca="false">((C22*D22)/2)*($E$17*($D$17^2))</f>
        <v>11209.49264</v>
      </c>
      <c r="F22" s="72" t="n">
        <f aca="false">IF(B22&lt;=$B$17,C22*($D$17-$B$17)*$F$17,D22*$B$17*$F$17)</f>
        <v>6857.14285714286</v>
      </c>
      <c r="G22" s="73" t="n">
        <f aca="false">IF(B22&lt;=$C$17,($G$17*($D$17-$C$17))/$D$17*B22,($G$17*($D$17-$C$17))/$D$17*B22-$G$17*(B22-$C$17))</f>
        <v>4285.71428571429</v>
      </c>
      <c r="H22" s="62"/>
      <c r="I22" s="74" t="n">
        <f aca="false">$E22+$F22+$G22</f>
        <v>22352.3497828571</v>
      </c>
      <c r="J22" s="50"/>
      <c r="L22" s="75"/>
      <c r="M22" s="75"/>
      <c r="N22" s="75"/>
    </row>
    <row r="23" customFormat="false" ht="15.75" hidden="false" customHeight="false" outlineLevel="0" collapsed="false">
      <c r="A23" s="29"/>
      <c r="B23" s="76" t="n">
        <f aca="false">$B22+$B$21</f>
        <v>0.6</v>
      </c>
      <c r="C23" s="69" t="n">
        <f aca="false">B23/$D$17</f>
        <v>0.0428571428571429</v>
      </c>
      <c r="D23" s="70" t="n">
        <f aca="false">($D$17-B23)/$D$17</f>
        <v>0.957142857142857</v>
      </c>
      <c r="E23" s="71" t="n">
        <f aca="false">((C23*D23)/2)*($E$17*($D$17^2))</f>
        <v>16566.97074</v>
      </c>
      <c r="F23" s="72" t="n">
        <f aca="false">IF(B23&lt;=$B$17,C23*($D$17-$B$17)*$F$17,D23*$B$17*$F$17)</f>
        <v>10285.7142857143</v>
      </c>
      <c r="G23" s="73" t="n">
        <f aca="false">IF(B23&lt;=$C$17,($G$17*($D$17-$C$17))/$D$17*B23,($G$17*($D$17-$C$17))/$D$17*B23-$G$17*(B23-$C$17))</f>
        <v>6428.57142857143</v>
      </c>
      <c r="H23" s="62"/>
      <c r="I23" s="74" t="n">
        <f aca="false">$E23+$F23+$G23</f>
        <v>33281.2564542857</v>
      </c>
      <c r="J23" s="50"/>
      <c r="L23" s="75"/>
      <c r="M23" s="75"/>
      <c r="N23" s="75"/>
    </row>
    <row r="24" customFormat="false" ht="15.75" hidden="false" customHeight="false" outlineLevel="0" collapsed="false">
      <c r="A24" s="29"/>
      <c r="B24" s="76" t="n">
        <f aca="false">$B23+$B$21</f>
        <v>0.8</v>
      </c>
      <c r="C24" s="69" t="n">
        <f aca="false">B24/$D$17</f>
        <v>0.0571428571428571</v>
      </c>
      <c r="D24" s="70" t="n">
        <f aca="false">($D$17-B24)/$D$17</f>
        <v>0.942857142857143</v>
      </c>
      <c r="E24" s="71" t="n">
        <f aca="false">((C24*D24)/2)*($E$17*($D$17^2))</f>
        <v>21759.60336</v>
      </c>
      <c r="F24" s="72" t="n">
        <f aca="false">IF(B24&lt;=$B$17,C24*($D$17-$B$17)*$F$17,D24*$B$17*$F$17)</f>
        <v>13714.2857142857</v>
      </c>
      <c r="G24" s="73" t="n">
        <f aca="false">IF(B24&lt;=$C$17,($G$17*($D$17-$C$17))/$D$17*B24,($G$17*($D$17-$C$17))/$D$17*B24-$G$17*(B24-$C$17))</f>
        <v>8571.42857142857</v>
      </c>
      <c r="H24" s="62"/>
      <c r="I24" s="74" t="n">
        <f aca="false">$E24+$F24+$G24</f>
        <v>44045.3176457143</v>
      </c>
      <c r="J24" s="50"/>
      <c r="L24" s="75"/>
      <c r="M24" s="75"/>
      <c r="N24" s="75"/>
    </row>
    <row r="25" customFormat="false" ht="15.75" hidden="false" customHeight="false" outlineLevel="0" collapsed="false">
      <c r="A25" s="29"/>
      <c r="B25" s="76" t="n">
        <f aca="false">$B24+$B$21</f>
        <v>1</v>
      </c>
      <c r="C25" s="69" t="n">
        <f aca="false">B25/$D$17</f>
        <v>0.0714285714285714</v>
      </c>
      <c r="D25" s="70" t="n">
        <f aca="false">($D$17-B25)/$D$17</f>
        <v>0.928571428571429</v>
      </c>
      <c r="E25" s="71" t="n">
        <f aca="false">((C25*D25)/2)*($E$17*($D$17^2))</f>
        <v>26787.3905</v>
      </c>
      <c r="F25" s="72" t="n">
        <f aca="false">IF(B25&lt;=$B$17,C25*($D$17-$B$17)*$F$17,D25*$B$17*$F$17)</f>
        <v>17142.8571428571</v>
      </c>
      <c r="G25" s="73" t="n">
        <f aca="false">IF(B25&lt;=$C$17,($G$17*($D$17-$C$17))/$D$17*B25,($G$17*($D$17-$C$17))/$D$17*B25-$G$17*(B25-$C$17))</f>
        <v>10714.2857142857</v>
      </c>
      <c r="H25" s="62"/>
      <c r="I25" s="74" t="n">
        <f aca="false">$E25+$F25+$G25</f>
        <v>54644.5333571428</v>
      </c>
      <c r="J25" s="50"/>
      <c r="L25" s="75"/>
      <c r="M25" s="75"/>
      <c r="N25" s="75"/>
    </row>
    <row r="26" customFormat="false" ht="15.75" hidden="false" customHeight="false" outlineLevel="0" collapsed="false">
      <c r="A26" s="29"/>
      <c r="B26" s="76" t="n">
        <f aca="false">$B25+$B$21</f>
        <v>1.2</v>
      </c>
      <c r="C26" s="69" t="n">
        <f aca="false">B26/$D$17</f>
        <v>0.0857142857142857</v>
      </c>
      <c r="D26" s="70" t="n">
        <f aca="false">($D$17-B26)/$D$17</f>
        <v>0.914285714285714</v>
      </c>
      <c r="E26" s="71" t="n">
        <f aca="false">((C26*D26)/2)*($E$17*($D$17^2))</f>
        <v>31650.33216</v>
      </c>
      <c r="F26" s="72" t="n">
        <f aca="false">IF(B26&lt;=$B$17,C26*($D$17-$B$17)*$F$17,D26*$B$17*$F$17)</f>
        <v>20571.4285714286</v>
      </c>
      <c r="G26" s="73" t="n">
        <f aca="false">IF(B26&lt;=$C$17,($G$17*($D$17-$C$17))/$D$17*B26,($G$17*($D$17-$C$17))/$D$17*B26-$G$17*(B26-$C$17))</f>
        <v>12857.1428571429</v>
      </c>
      <c r="H26" s="62"/>
      <c r="I26" s="74" t="n">
        <f aca="false">$E26+$F26+$G26</f>
        <v>65078.9035885714</v>
      </c>
      <c r="J26" s="50"/>
      <c r="L26" s="75"/>
      <c r="M26" s="75"/>
      <c r="N26" s="75"/>
    </row>
    <row r="27" customFormat="false" ht="15.75" hidden="false" customHeight="false" outlineLevel="0" collapsed="false">
      <c r="A27" s="29"/>
      <c r="B27" s="76" t="n">
        <f aca="false">$B26+$B$21</f>
        <v>1.4</v>
      </c>
      <c r="C27" s="69" t="n">
        <f aca="false">B27/$D$17</f>
        <v>0.1</v>
      </c>
      <c r="D27" s="70" t="n">
        <f aca="false">($D$17-B27)/$D$17</f>
        <v>0.9</v>
      </c>
      <c r="E27" s="71" t="n">
        <f aca="false">((C27*D27)/2)*($E$17*($D$17^2))</f>
        <v>36348.42834</v>
      </c>
      <c r="F27" s="72" t="n">
        <f aca="false">IF(B27&lt;=$B$17,C27*($D$17-$B$17)*$F$17,D27*$B$17*$F$17)</f>
        <v>24000</v>
      </c>
      <c r="G27" s="73" t="n">
        <f aca="false">IF(B27&lt;=$C$17,($G$17*($D$17-$C$17))/$D$17*B27,($G$17*($D$17-$C$17))/$D$17*B27-$G$17*(B27-$C$17))</f>
        <v>15000</v>
      </c>
      <c r="H27" s="62"/>
      <c r="I27" s="74" t="n">
        <f aca="false">$E27+$F27+$G27</f>
        <v>75348.42834</v>
      </c>
      <c r="J27" s="50"/>
      <c r="L27" s="75"/>
      <c r="M27" s="75"/>
      <c r="N27" s="75"/>
    </row>
    <row r="28" customFormat="false" ht="15.75" hidden="false" customHeight="false" outlineLevel="0" collapsed="false">
      <c r="A28" s="29"/>
      <c r="B28" s="76" t="n">
        <f aca="false">$B27+$B$21</f>
        <v>1.6</v>
      </c>
      <c r="C28" s="69" t="n">
        <f aca="false">B28/$D$17</f>
        <v>0.114285714285714</v>
      </c>
      <c r="D28" s="70" t="n">
        <f aca="false">($D$17-B28)/$D$17</f>
        <v>0.885714285714286</v>
      </c>
      <c r="E28" s="71" t="n">
        <f aca="false">((C28*D28)/2)*($E$17*($D$17^2))</f>
        <v>40881.67904</v>
      </c>
      <c r="F28" s="72" t="n">
        <f aca="false">IF(B28&lt;=$B$17,C28*($D$17-$B$17)*$F$17,D28*$B$17*$F$17)</f>
        <v>27428.5714285714</v>
      </c>
      <c r="G28" s="73" t="n">
        <f aca="false">IF(B28&lt;=$C$17,($G$17*($D$17-$C$17))/$D$17*B28,($G$17*($D$17-$C$17))/$D$17*B28-$G$17*(B28-$C$17))</f>
        <v>17142.8571428571</v>
      </c>
      <c r="H28" s="62"/>
      <c r="I28" s="74" t="n">
        <f aca="false">$E28+$F28+$G28</f>
        <v>85453.1076114286</v>
      </c>
      <c r="J28" s="50"/>
      <c r="L28" s="75"/>
      <c r="M28" s="75"/>
      <c r="N28" s="75"/>
    </row>
    <row r="29" customFormat="false" ht="15.75" hidden="false" customHeight="false" outlineLevel="0" collapsed="false">
      <c r="A29" s="29"/>
      <c r="B29" s="76" t="n">
        <f aca="false">$B28+$B$21</f>
        <v>1.8</v>
      </c>
      <c r="C29" s="69" t="n">
        <f aca="false">B29/$D$17</f>
        <v>0.128571428571429</v>
      </c>
      <c r="D29" s="70" t="n">
        <f aca="false">($D$17-B29)/$D$17</f>
        <v>0.871428571428571</v>
      </c>
      <c r="E29" s="71" t="n">
        <f aca="false">((C29*D29)/2)*($E$17*($D$17^2))</f>
        <v>45250.08426</v>
      </c>
      <c r="F29" s="72" t="n">
        <f aca="false">IF(B29&lt;=$B$17,C29*($D$17-$B$17)*$F$17,D29*$B$17*$F$17)</f>
        <v>30857.1428571429</v>
      </c>
      <c r="G29" s="73" t="n">
        <f aca="false">IF(B29&lt;=$C$17,($G$17*($D$17-$C$17))/$D$17*B29,($G$17*($D$17-$C$17))/$D$17*B29-$G$17*(B29-$C$17))</f>
        <v>19285.7142857143</v>
      </c>
      <c r="H29" s="62"/>
      <c r="I29" s="74" t="n">
        <f aca="false">$E29+$F29+$G29</f>
        <v>95392.9414028571</v>
      </c>
      <c r="J29" s="50"/>
      <c r="L29" s="75"/>
      <c r="M29" s="75"/>
      <c r="N29" s="75"/>
    </row>
    <row r="30" customFormat="false" ht="15.75" hidden="false" customHeight="false" outlineLevel="0" collapsed="false">
      <c r="A30" s="29"/>
      <c r="B30" s="76" t="n">
        <f aca="false">$B29+$B$21</f>
        <v>2</v>
      </c>
      <c r="C30" s="69" t="n">
        <f aca="false">B30/$D$17</f>
        <v>0.142857142857143</v>
      </c>
      <c r="D30" s="70" t="n">
        <f aca="false">($D$17-B30)/$D$17</f>
        <v>0.857142857142857</v>
      </c>
      <c r="E30" s="71" t="n">
        <f aca="false">((C30*D30)/2)*($E$17*($D$17^2))</f>
        <v>49453.644</v>
      </c>
      <c r="F30" s="72" t="n">
        <f aca="false">IF(B30&lt;=$B$17,C30*($D$17-$B$17)*$F$17,D30*$B$17*$F$17)</f>
        <v>34285.7142857143</v>
      </c>
      <c r="G30" s="73" t="n">
        <f aca="false">IF(B30&lt;=$C$17,($G$17*($D$17-$C$17))/$D$17*B30,($G$17*($D$17-$C$17))/$D$17*B30-$G$17*(B30-$C$17))</f>
        <v>21428.5714285714</v>
      </c>
      <c r="H30" s="62"/>
      <c r="I30" s="74" t="n">
        <f aca="false">$E30+$F30+$G30</f>
        <v>105167.929714286</v>
      </c>
      <c r="J30" s="50"/>
      <c r="L30" s="75"/>
      <c r="M30" s="75"/>
      <c r="N30" s="75"/>
    </row>
    <row r="31" customFormat="false" ht="15.75" hidden="false" customHeight="false" outlineLevel="0" collapsed="false">
      <c r="A31" s="29"/>
      <c r="B31" s="76" t="n">
        <f aca="false">$B30+$B$21</f>
        <v>2.2</v>
      </c>
      <c r="C31" s="69" t="n">
        <f aca="false">B31/$D$17</f>
        <v>0.157142857142857</v>
      </c>
      <c r="D31" s="70" t="n">
        <f aca="false">($D$17-B31)/$D$17</f>
        <v>0.842857142857143</v>
      </c>
      <c r="E31" s="71" t="n">
        <f aca="false">((C31*D31)/2)*($E$17*($D$17^2))</f>
        <v>53492.35826</v>
      </c>
      <c r="F31" s="72" t="n">
        <f aca="false">IF(B31&lt;=$B$17,C31*($D$17-$B$17)*$F$17,D31*$B$17*$F$17)</f>
        <v>33714.2857142857</v>
      </c>
      <c r="G31" s="73" t="n">
        <f aca="false">IF(B31&lt;=$C$17,($G$17*($D$17-$C$17))/$D$17*B31,($G$17*($D$17-$C$17))/$D$17*B31-$G$17*(B31-$C$17))</f>
        <v>23571.4285714286</v>
      </c>
      <c r="H31" s="62"/>
      <c r="I31" s="74" t="n">
        <f aca="false">$E31+$F31+$G31</f>
        <v>110778.072545714</v>
      </c>
      <c r="J31" s="50"/>
      <c r="L31" s="75"/>
      <c r="M31" s="75"/>
      <c r="N31" s="75"/>
    </row>
    <row r="32" customFormat="false" ht="15.75" hidden="false" customHeight="false" outlineLevel="0" collapsed="false">
      <c r="A32" s="29"/>
      <c r="B32" s="76" t="n">
        <f aca="false">$B31+$B$21</f>
        <v>2.4</v>
      </c>
      <c r="C32" s="69" t="n">
        <f aca="false">B32/$D$17</f>
        <v>0.171428571428571</v>
      </c>
      <c r="D32" s="70" t="n">
        <f aca="false">($D$17-B32)/$D$17</f>
        <v>0.828571428571429</v>
      </c>
      <c r="E32" s="71" t="n">
        <f aca="false">((C32*D32)/2)*($E$17*($D$17^2))</f>
        <v>57366.22704</v>
      </c>
      <c r="F32" s="72" t="n">
        <f aca="false">IF(B32&lt;=$B$17,C32*($D$17-$B$17)*$F$17,D32*$B$17*$F$17)</f>
        <v>33142.8571428571</v>
      </c>
      <c r="G32" s="73" t="n">
        <f aca="false">IF(B32&lt;=$C$17,($G$17*($D$17-$C$17))/$D$17*B32,($G$17*($D$17-$C$17))/$D$17*B32-$G$17*(B32-$C$17))</f>
        <v>25714.2857142857</v>
      </c>
      <c r="H32" s="62"/>
      <c r="I32" s="74" t="n">
        <f aca="false">$E32+$F32+$G32</f>
        <v>116223.369897143</v>
      </c>
      <c r="J32" s="50"/>
      <c r="L32" s="75"/>
      <c r="M32" s="75"/>
      <c r="N32" s="75"/>
    </row>
    <row r="33" customFormat="false" ht="15.75" hidden="false" customHeight="false" outlineLevel="0" collapsed="false">
      <c r="A33" s="29"/>
      <c r="B33" s="76" t="n">
        <f aca="false">$B32+$B$21</f>
        <v>2.6</v>
      </c>
      <c r="C33" s="69" t="n">
        <f aca="false">B33/$D$17</f>
        <v>0.185714285714286</v>
      </c>
      <c r="D33" s="70" t="n">
        <f aca="false">($D$17-B33)/$D$17</f>
        <v>0.814285714285714</v>
      </c>
      <c r="E33" s="71" t="n">
        <f aca="false">((C33*D33)/2)*($E$17*($D$17^2))</f>
        <v>61075.25034</v>
      </c>
      <c r="F33" s="72" t="n">
        <f aca="false">IF(B33&lt;=$B$17,C33*($D$17-$B$17)*$F$17,D33*$B$17*$F$17)</f>
        <v>32571.4285714286</v>
      </c>
      <c r="G33" s="73" t="n">
        <f aca="false">IF(B33&lt;=$C$17,($G$17*($D$17-$C$17))/$D$17*B33,($G$17*($D$17-$C$17))/$D$17*B33-$G$17*(B33-$C$17))</f>
        <v>27857.1428571429</v>
      </c>
      <c r="H33" s="62"/>
      <c r="I33" s="74" t="n">
        <f aca="false">$E33+$F33+$G33</f>
        <v>121503.821768571</v>
      </c>
      <c r="J33" s="50"/>
      <c r="L33" s="75"/>
      <c r="M33" s="75"/>
      <c r="N33" s="75"/>
    </row>
    <row r="34" customFormat="false" ht="15.75" hidden="false" customHeight="false" outlineLevel="0" collapsed="false">
      <c r="A34" s="29"/>
      <c r="B34" s="76" t="n">
        <f aca="false">$B33+$B$21</f>
        <v>2.8</v>
      </c>
      <c r="C34" s="69" t="n">
        <f aca="false">B34/$D$17</f>
        <v>0.2</v>
      </c>
      <c r="D34" s="70" t="n">
        <f aca="false">($D$17-B34)/$D$17</f>
        <v>0.8</v>
      </c>
      <c r="E34" s="71" t="n">
        <f aca="false">((C34*D34)/2)*($E$17*($D$17^2))</f>
        <v>64619.42816</v>
      </c>
      <c r="F34" s="72" t="n">
        <f aca="false">IF(B34&lt;=$B$17,C34*($D$17-$B$17)*$F$17,D34*$B$17*$F$17)</f>
        <v>32000</v>
      </c>
      <c r="G34" s="73" t="n">
        <f aca="false">IF(B34&lt;=$C$17,($G$17*($D$17-$C$17))/$D$17*B34,($G$17*($D$17-$C$17))/$D$17*B34-$G$17*(B34-$C$17))</f>
        <v>30000</v>
      </c>
      <c r="H34" s="62"/>
      <c r="I34" s="74" t="n">
        <f aca="false">$E34+$F34+$G34</f>
        <v>126619.42816</v>
      </c>
      <c r="J34" s="50"/>
      <c r="L34" s="75"/>
      <c r="M34" s="75"/>
      <c r="N34" s="75"/>
    </row>
    <row r="35" customFormat="false" ht="15.75" hidden="false" customHeight="false" outlineLevel="0" collapsed="false">
      <c r="A35" s="29"/>
      <c r="B35" s="76" t="n">
        <f aca="false">$B34+$B$21</f>
        <v>3</v>
      </c>
      <c r="C35" s="69" t="n">
        <f aca="false">B35/$D$17</f>
        <v>0.214285714285714</v>
      </c>
      <c r="D35" s="70" t="n">
        <f aca="false">($D$17-B35)/$D$17</f>
        <v>0.785714285714286</v>
      </c>
      <c r="E35" s="71" t="n">
        <f aca="false">((C35*D35)/2)*($E$17*($D$17^2))</f>
        <v>67998.7605</v>
      </c>
      <c r="F35" s="72" t="n">
        <f aca="false">IF(B35&lt;=$B$17,C35*($D$17-$B$17)*$F$17,D35*$B$17*$F$17)</f>
        <v>31428.5714285714</v>
      </c>
      <c r="G35" s="73" t="n">
        <f aca="false">IF(B35&lt;=$C$17,($G$17*($D$17-$C$17))/$D$17*B35,($G$17*($D$17-$C$17))/$D$17*B35-$G$17*(B35-$C$17))</f>
        <v>32142.8571428571</v>
      </c>
      <c r="H35" s="62"/>
      <c r="I35" s="74" t="n">
        <f aca="false">$E35+$F35+$G35</f>
        <v>131570.189071429</v>
      </c>
      <c r="J35" s="50"/>
      <c r="L35" s="75"/>
      <c r="M35" s="75"/>
      <c r="N35" s="75"/>
    </row>
    <row r="36" customFormat="false" ht="15.75" hidden="false" customHeight="false" outlineLevel="0" collapsed="false">
      <c r="A36" s="29"/>
      <c r="B36" s="76" t="n">
        <f aca="false">$B35+$B$21</f>
        <v>3.2</v>
      </c>
      <c r="C36" s="69" t="n">
        <f aca="false">B36/$D$17</f>
        <v>0.228571428571429</v>
      </c>
      <c r="D36" s="70" t="n">
        <f aca="false">($D$17-B36)/$D$17</f>
        <v>0.771428571428571</v>
      </c>
      <c r="E36" s="71" t="n">
        <f aca="false">((C36*D36)/2)*($E$17*($D$17^2))</f>
        <v>71213.24736</v>
      </c>
      <c r="F36" s="72" t="n">
        <f aca="false">IF(B36&lt;=$B$17,C36*($D$17-$B$17)*$F$17,D36*$B$17*$F$17)</f>
        <v>30857.1428571429</v>
      </c>
      <c r="G36" s="73" t="n">
        <f aca="false">IF(B36&lt;=$C$17,($G$17*($D$17-$C$17))/$D$17*B36,($G$17*($D$17-$C$17))/$D$17*B36-$G$17*(B36-$C$17))</f>
        <v>34285.7142857143</v>
      </c>
      <c r="H36" s="62"/>
      <c r="I36" s="74" t="n">
        <f aca="false">$E36+$F36+$G36</f>
        <v>136356.104502857</v>
      </c>
      <c r="J36" s="50"/>
      <c r="L36" s="75"/>
      <c r="M36" s="75"/>
      <c r="N36" s="75"/>
    </row>
    <row r="37" customFormat="false" ht="15.75" hidden="false" customHeight="false" outlineLevel="0" collapsed="false">
      <c r="A37" s="29"/>
      <c r="B37" s="76" t="n">
        <f aca="false">$B36+$B$21</f>
        <v>3.4</v>
      </c>
      <c r="C37" s="69" t="n">
        <f aca="false">B37/$D$17</f>
        <v>0.242857142857143</v>
      </c>
      <c r="D37" s="70" t="n">
        <f aca="false">($D$17-B37)/$D$17</f>
        <v>0.757142857142857</v>
      </c>
      <c r="E37" s="71" t="n">
        <f aca="false">((C37*D37)/2)*($E$17*($D$17^2))</f>
        <v>74262.88874</v>
      </c>
      <c r="F37" s="72" t="n">
        <f aca="false">IF(B37&lt;=$B$17,C37*($D$17-$B$17)*$F$17,D37*$B$17*$F$17)</f>
        <v>30285.7142857143</v>
      </c>
      <c r="G37" s="73" t="n">
        <f aca="false">IF(B37&lt;=$C$17,($G$17*($D$17-$C$17))/$D$17*B37,($G$17*($D$17-$C$17))/$D$17*B37-$G$17*(B37-$C$17))</f>
        <v>36428.5714285714</v>
      </c>
      <c r="H37" s="62"/>
      <c r="I37" s="74" t="n">
        <f aca="false">$E37+$F37+$G37</f>
        <v>140977.174454286</v>
      </c>
      <c r="J37" s="50"/>
      <c r="L37" s="75"/>
      <c r="M37" s="75"/>
      <c r="N37" s="75"/>
    </row>
    <row r="38" customFormat="false" ht="15.75" hidden="false" customHeight="false" outlineLevel="0" collapsed="false">
      <c r="A38" s="29"/>
      <c r="B38" s="76" t="n">
        <f aca="false">$B37+$B$21</f>
        <v>3.6</v>
      </c>
      <c r="C38" s="69" t="n">
        <f aca="false">B38/$D$17</f>
        <v>0.257142857142857</v>
      </c>
      <c r="D38" s="70" t="n">
        <f aca="false">($D$17-B38)/$D$17</f>
        <v>0.742857142857143</v>
      </c>
      <c r="E38" s="71" t="n">
        <f aca="false">((C38*D38)/2)*($E$17*($D$17^2))</f>
        <v>77147.68464</v>
      </c>
      <c r="F38" s="72" t="n">
        <f aca="false">IF(B38&lt;=$B$17,C38*($D$17-$B$17)*$F$17,D38*$B$17*$F$17)</f>
        <v>29714.2857142857</v>
      </c>
      <c r="G38" s="73" t="n">
        <f aca="false">IF(B38&lt;=$C$17,($G$17*($D$17-$C$17))/$D$17*B38,($G$17*($D$17-$C$17))/$D$17*B38-$G$17*(B38-$C$17))</f>
        <v>38571.4285714286</v>
      </c>
      <c r="H38" s="62"/>
      <c r="I38" s="74" t="n">
        <f aca="false">$E38+$F38+$G38</f>
        <v>145433.398925714</v>
      </c>
      <c r="J38" s="50"/>
      <c r="L38" s="75"/>
      <c r="M38" s="75"/>
      <c r="N38" s="75"/>
    </row>
    <row r="39" customFormat="false" ht="15.75" hidden="false" customHeight="false" outlineLevel="0" collapsed="false">
      <c r="A39" s="29"/>
      <c r="B39" s="76" t="n">
        <f aca="false">$B38+$B$21</f>
        <v>3.8</v>
      </c>
      <c r="C39" s="69" t="n">
        <f aca="false">B39/$D$17</f>
        <v>0.271428571428571</v>
      </c>
      <c r="D39" s="70" t="n">
        <f aca="false">($D$17-B39)/$D$17</f>
        <v>0.728571428571429</v>
      </c>
      <c r="E39" s="71" t="n">
        <f aca="false">((C39*D39)/2)*($E$17*($D$17^2))</f>
        <v>79867.63506</v>
      </c>
      <c r="F39" s="72" t="n">
        <f aca="false">IF(B39&lt;=$B$17,C39*($D$17-$B$17)*$F$17,D39*$B$17*$F$17)</f>
        <v>29142.8571428571</v>
      </c>
      <c r="G39" s="73" t="n">
        <f aca="false">IF(B39&lt;=$C$17,($G$17*($D$17-$C$17))/$D$17*B39,($G$17*($D$17-$C$17))/$D$17*B39-$G$17*(B39-$C$17))</f>
        <v>40714.2857142857</v>
      </c>
      <c r="H39" s="62"/>
      <c r="I39" s="74" t="n">
        <f aca="false">$E39+$F39+$G39</f>
        <v>149724.777917143</v>
      </c>
      <c r="J39" s="50"/>
      <c r="L39" s="75"/>
      <c r="M39" s="75"/>
      <c r="N39" s="75"/>
    </row>
    <row r="40" customFormat="false" ht="15.75" hidden="false" customHeight="false" outlineLevel="0" collapsed="false">
      <c r="A40" s="29"/>
      <c r="B40" s="76" t="n">
        <f aca="false">$B39+$B$21</f>
        <v>4</v>
      </c>
      <c r="C40" s="69" t="n">
        <f aca="false">B40/$D$17</f>
        <v>0.285714285714286</v>
      </c>
      <c r="D40" s="70" t="n">
        <f aca="false">($D$17-B40)/$D$17</f>
        <v>0.714285714285714</v>
      </c>
      <c r="E40" s="71" t="n">
        <f aca="false">((C40*D40)/2)*($E$17*($D$17^2))</f>
        <v>82422.74</v>
      </c>
      <c r="F40" s="72" t="n">
        <f aca="false">IF(B40&lt;=$B$17,C40*($D$17-$B$17)*$F$17,D40*$B$17*$F$17)</f>
        <v>28571.4285714286</v>
      </c>
      <c r="G40" s="73" t="n">
        <f aca="false">IF(B40&lt;=$C$17,($G$17*($D$17-$C$17))/$D$17*B40,($G$17*($D$17-$C$17))/$D$17*B40-$G$17*(B40-$C$17))</f>
        <v>42857.1428571429</v>
      </c>
      <c r="H40" s="62"/>
      <c r="I40" s="74" t="n">
        <f aca="false">$E40+$F40+$G40</f>
        <v>153851.311428571</v>
      </c>
      <c r="J40" s="50"/>
      <c r="L40" s="75"/>
      <c r="M40" s="75"/>
      <c r="N40" s="75"/>
    </row>
    <row r="41" customFormat="false" ht="15.75" hidden="false" customHeight="false" outlineLevel="0" collapsed="false">
      <c r="A41" s="29"/>
      <c r="B41" s="76" t="n">
        <f aca="false">$B40+$B$21</f>
        <v>4.2</v>
      </c>
      <c r="C41" s="69" t="n">
        <f aca="false">B41/$D$17</f>
        <v>0.3</v>
      </c>
      <c r="D41" s="70" t="n">
        <f aca="false">($D$17-B41)/$D$17</f>
        <v>0.7</v>
      </c>
      <c r="E41" s="71" t="n">
        <f aca="false">((C41*D41)/2)*($E$17*($D$17^2))</f>
        <v>84812.99946</v>
      </c>
      <c r="F41" s="72" t="n">
        <f aca="false">IF(B41&lt;=$B$17,C41*($D$17-$B$17)*$F$17,D41*$B$17*$F$17)</f>
        <v>28000</v>
      </c>
      <c r="G41" s="73" t="n">
        <f aca="false">IF(B41&lt;=$C$17,($G$17*($D$17-$C$17))/$D$17*B41,($G$17*($D$17-$C$17))/$D$17*B41-$G$17*(B41-$C$17))</f>
        <v>45000</v>
      </c>
      <c r="H41" s="62"/>
      <c r="I41" s="74" t="n">
        <f aca="false">$E41+$F41+$G41</f>
        <v>157812.99946</v>
      </c>
      <c r="J41" s="50"/>
      <c r="L41" s="75"/>
      <c r="M41" s="75"/>
      <c r="N41" s="75"/>
    </row>
    <row r="42" customFormat="false" ht="15.75" hidden="false" customHeight="false" outlineLevel="0" collapsed="false">
      <c r="A42" s="29"/>
      <c r="B42" s="76" t="n">
        <f aca="false">$B41+$B$21</f>
        <v>4.4</v>
      </c>
      <c r="C42" s="69" t="n">
        <f aca="false">B42/$D$17</f>
        <v>0.314285714285714</v>
      </c>
      <c r="D42" s="70" t="n">
        <f aca="false">($D$17-B42)/$D$17</f>
        <v>0.685714285714286</v>
      </c>
      <c r="E42" s="71" t="n">
        <f aca="false">((C42*D42)/2)*($E$17*($D$17^2))</f>
        <v>87038.41344</v>
      </c>
      <c r="F42" s="72" t="n">
        <f aca="false">IF(B42&lt;=$B$17,C42*($D$17-$B$17)*$F$17,D42*$B$17*$F$17)</f>
        <v>27428.5714285714</v>
      </c>
      <c r="G42" s="73" t="n">
        <f aca="false">IF(B42&lt;=$C$17,($G$17*($D$17-$C$17))/$D$17*B42,($G$17*($D$17-$C$17))/$D$17*B42-$G$17*(B42-$C$17))</f>
        <v>47142.8571428572</v>
      </c>
      <c r="H42" s="62"/>
      <c r="I42" s="74" t="n">
        <f aca="false">$E42+$F42+$G42</f>
        <v>161609.842011429</v>
      </c>
      <c r="J42" s="50"/>
      <c r="L42" s="75"/>
      <c r="M42" s="75"/>
      <c r="N42" s="75"/>
    </row>
    <row r="43" customFormat="false" ht="15.75" hidden="false" customHeight="false" outlineLevel="0" collapsed="false">
      <c r="A43" s="29"/>
      <c r="B43" s="76" t="n">
        <f aca="false">$B42+$B$21</f>
        <v>4.6</v>
      </c>
      <c r="C43" s="69" t="n">
        <f aca="false">B43/$D$17</f>
        <v>0.328571428571429</v>
      </c>
      <c r="D43" s="70" t="n">
        <f aca="false">($D$17-B43)/$D$17</f>
        <v>0.671428571428571</v>
      </c>
      <c r="E43" s="71" t="n">
        <f aca="false">((C43*D43)/2)*($E$17*($D$17^2))</f>
        <v>89098.98194</v>
      </c>
      <c r="F43" s="72" t="n">
        <f aca="false">IF(B43&lt;=$B$17,C43*($D$17-$B$17)*$F$17,D43*$B$17*$F$17)</f>
        <v>26857.1428571429</v>
      </c>
      <c r="G43" s="73" t="n">
        <f aca="false">IF(B43&lt;=$C$17,($G$17*($D$17-$C$17))/$D$17*B43,($G$17*($D$17-$C$17))/$D$17*B43-$G$17*(B43-$C$17))</f>
        <v>49285.7142857143</v>
      </c>
      <c r="H43" s="62"/>
      <c r="I43" s="74" t="n">
        <f aca="false">$E43+$F43+$G43</f>
        <v>165241.839082857</v>
      </c>
      <c r="J43" s="50"/>
      <c r="L43" s="75"/>
      <c r="M43" s="75"/>
      <c r="N43" s="75"/>
    </row>
    <row r="44" customFormat="false" ht="15.75" hidden="false" customHeight="false" outlineLevel="0" collapsed="false">
      <c r="A44" s="29"/>
      <c r="B44" s="76" t="n">
        <f aca="false">$B43+$B$21</f>
        <v>4.8</v>
      </c>
      <c r="C44" s="69" t="n">
        <f aca="false">B44/$D$17</f>
        <v>0.342857142857143</v>
      </c>
      <c r="D44" s="70" t="n">
        <f aca="false">($D$17-B44)/$D$17</f>
        <v>0.657142857142857</v>
      </c>
      <c r="E44" s="71" t="n">
        <f aca="false">((C44*D44)/2)*($E$17*($D$17^2))</f>
        <v>90994.70496</v>
      </c>
      <c r="F44" s="72" t="n">
        <f aca="false">IF(B44&lt;=$B$17,C44*($D$17-$B$17)*$F$17,D44*$B$17*$F$17)</f>
        <v>26285.7142857143</v>
      </c>
      <c r="G44" s="73" t="n">
        <f aca="false">IF(B44&lt;=$C$17,($G$17*($D$17-$C$17))/$D$17*B44,($G$17*($D$17-$C$17))/$D$17*B44-$G$17*(B44-$C$17))</f>
        <v>51428.5714285714</v>
      </c>
      <c r="H44" s="62"/>
      <c r="I44" s="74" t="n">
        <f aca="false">$E44+$F44+$G44</f>
        <v>168708.990674286</v>
      </c>
      <c r="J44" s="50"/>
      <c r="L44" s="75"/>
      <c r="M44" s="75"/>
      <c r="N44" s="75"/>
    </row>
    <row r="45" customFormat="false" ht="15.75" hidden="false" customHeight="false" outlineLevel="0" collapsed="false">
      <c r="A45" s="29"/>
      <c r="B45" s="76" t="n">
        <f aca="false">$B44+$B$21</f>
        <v>5</v>
      </c>
      <c r="C45" s="69" t="n">
        <f aca="false">B45/$D$17</f>
        <v>0.357142857142857</v>
      </c>
      <c r="D45" s="70" t="n">
        <f aca="false">($D$17-B45)/$D$17</f>
        <v>0.642857142857143</v>
      </c>
      <c r="E45" s="71" t="n">
        <f aca="false">((C45*D45)/2)*($E$17*($D$17^2))</f>
        <v>92725.5825</v>
      </c>
      <c r="F45" s="72" t="n">
        <f aca="false">IF(B45&lt;=$B$17,C45*($D$17-$B$17)*$F$17,D45*$B$17*$F$17)</f>
        <v>25714.2857142857</v>
      </c>
      <c r="G45" s="73" t="n">
        <f aca="false">IF(B45&lt;=$C$17,($G$17*($D$17-$C$17))/$D$17*B45,($G$17*($D$17-$C$17))/$D$17*B45-$G$17*(B45-$C$17))</f>
        <v>53571.4285714286</v>
      </c>
      <c r="H45" s="62"/>
      <c r="I45" s="74" t="n">
        <f aca="false">$E45+$F45+$G45</f>
        <v>172011.296785714</v>
      </c>
      <c r="J45" s="50"/>
      <c r="L45" s="75"/>
      <c r="M45" s="75"/>
      <c r="N45" s="75"/>
    </row>
    <row r="46" customFormat="false" ht="15.75" hidden="false" customHeight="false" outlineLevel="0" collapsed="false">
      <c r="A46" s="29"/>
      <c r="B46" s="76" t="n">
        <f aca="false">$B45+$B$21</f>
        <v>5.2</v>
      </c>
      <c r="C46" s="69" t="n">
        <f aca="false">B46/$D$17</f>
        <v>0.371428571428572</v>
      </c>
      <c r="D46" s="70" t="n">
        <f aca="false">($D$17-B46)/$D$17</f>
        <v>0.628571428571428</v>
      </c>
      <c r="E46" s="71" t="n">
        <f aca="false">((C46*D46)/2)*($E$17*($D$17^2))</f>
        <v>94291.61456</v>
      </c>
      <c r="F46" s="72" t="n">
        <f aca="false">IF(B46&lt;=$B$17,C46*($D$17-$B$17)*$F$17,D46*$B$17*$F$17)</f>
        <v>25142.8571428571</v>
      </c>
      <c r="G46" s="73" t="n">
        <f aca="false">IF(B46&lt;=$C$17,($G$17*($D$17-$C$17))/$D$17*B46,($G$17*($D$17-$C$17))/$D$17*B46-$G$17*(B46-$C$17))</f>
        <v>55714.2857142857</v>
      </c>
      <c r="H46" s="62"/>
      <c r="I46" s="74" t="n">
        <f aca="false">$E46+$F46+$G46</f>
        <v>175148.757417143</v>
      </c>
      <c r="J46" s="50"/>
      <c r="L46" s="75"/>
      <c r="M46" s="75"/>
      <c r="N46" s="75"/>
    </row>
    <row r="47" customFormat="false" ht="15.75" hidden="false" customHeight="false" outlineLevel="0" collapsed="false">
      <c r="A47" s="29"/>
      <c r="B47" s="77" t="n">
        <f aca="false">$B46+$B$21</f>
        <v>5.4</v>
      </c>
      <c r="C47" s="69" t="n">
        <f aca="false">B47/$D$17</f>
        <v>0.385714285714286</v>
      </c>
      <c r="D47" s="70" t="n">
        <f aca="false">($D$17-B47)/$D$17</f>
        <v>0.614285714285714</v>
      </c>
      <c r="E47" s="71" t="n">
        <f aca="false">((C47*D47)/2)*($E$17*($D$17^2))</f>
        <v>95692.80114</v>
      </c>
      <c r="F47" s="72" t="n">
        <f aca="false">IF(B47&lt;=$B$17,C47*($D$17-$B$17)*$F$17,D47*$B$17*$F$17)</f>
        <v>24571.4285714286</v>
      </c>
      <c r="G47" s="73" t="n">
        <f aca="false">IF(B47&lt;=$C$17,($G$17*($D$17-$C$17))/$D$17*B47,($G$17*($D$17-$C$17))/$D$17*B47-$G$17*(B47-$C$17))</f>
        <v>57857.1428571429</v>
      </c>
      <c r="H47" s="62"/>
      <c r="I47" s="74" t="n">
        <f aca="false">$E47+$F47+$G47</f>
        <v>178121.372568571</v>
      </c>
      <c r="J47" s="50"/>
      <c r="L47" s="75"/>
      <c r="M47" s="75"/>
      <c r="N47" s="75"/>
    </row>
    <row r="48" customFormat="false" ht="15.75" hidden="false" customHeight="false" outlineLevel="0" collapsed="false">
      <c r="A48" s="29"/>
      <c r="B48" s="76" t="n">
        <f aca="false">$B47+$B$21</f>
        <v>5.6</v>
      </c>
      <c r="C48" s="69" t="n">
        <f aca="false">B48/$D$17</f>
        <v>0.4</v>
      </c>
      <c r="D48" s="70" t="n">
        <f aca="false">($D$17-B48)/$D$17</f>
        <v>0.6</v>
      </c>
      <c r="E48" s="71" t="n">
        <f aca="false">((C48*D48)/2)*($E$17*($D$17^2))</f>
        <v>96929.14224</v>
      </c>
      <c r="F48" s="72" t="n">
        <f aca="false">IF(B48&lt;=$B$17,C48*($D$17-$B$17)*$F$17,D48*$B$17*$F$17)</f>
        <v>24000</v>
      </c>
      <c r="G48" s="73" t="n">
        <f aca="false">IF(B48&lt;=$C$17,($G$17*($D$17-$C$17))/$D$17*B48,($G$17*($D$17-$C$17))/$D$17*B48-$G$17*(B48-$C$17))</f>
        <v>60000</v>
      </c>
      <c r="H48" s="62"/>
      <c r="I48" s="74" t="n">
        <f aca="false">$E48+$F48+$G48</f>
        <v>180929.14224</v>
      </c>
      <c r="J48" s="50"/>
      <c r="L48" s="75"/>
      <c r="M48" s="75"/>
      <c r="N48" s="75"/>
    </row>
    <row r="49" customFormat="false" ht="15.75" hidden="false" customHeight="false" outlineLevel="0" collapsed="false">
      <c r="A49" s="29"/>
      <c r="B49" s="76" t="n">
        <f aca="false">$B48+$B$21</f>
        <v>5.8</v>
      </c>
      <c r="C49" s="69" t="n">
        <f aca="false">B49/$D$17</f>
        <v>0.414285714285714</v>
      </c>
      <c r="D49" s="70" t="n">
        <f aca="false">($D$17-B49)/$D$17</f>
        <v>0.585714285714286</v>
      </c>
      <c r="E49" s="71" t="n">
        <f aca="false">((C49*D49)/2)*($E$17*($D$17^2))</f>
        <v>98000.63786</v>
      </c>
      <c r="F49" s="72" t="n">
        <f aca="false">IF(B49&lt;=$B$17,C49*($D$17-$B$17)*$F$17,D49*$B$17*$F$17)</f>
        <v>23428.5714285714</v>
      </c>
      <c r="G49" s="73" t="n">
        <f aca="false">IF(B49&lt;=$C$17,($G$17*($D$17-$C$17))/$D$17*B49,($G$17*($D$17-$C$17))/$D$17*B49-$G$17*(B49-$C$17))</f>
        <v>62142.8571428572</v>
      </c>
      <c r="H49" s="62"/>
      <c r="I49" s="74" t="n">
        <f aca="false">$E49+$F49+$G49</f>
        <v>183572.066431429</v>
      </c>
      <c r="J49" s="50"/>
      <c r="L49" s="75"/>
      <c r="M49" s="75"/>
      <c r="N49" s="75"/>
    </row>
    <row r="50" customFormat="false" ht="15.75" hidden="false" customHeight="false" outlineLevel="0" collapsed="false">
      <c r="A50" s="29"/>
      <c r="B50" s="76" t="n">
        <f aca="false">$B49+$B$21</f>
        <v>6</v>
      </c>
      <c r="C50" s="69" t="n">
        <f aca="false">B50/$D$17</f>
        <v>0.428571428571429</v>
      </c>
      <c r="D50" s="70" t="n">
        <f aca="false">($D$17-B50)/$D$17</f>
        <v>0.571428571428571</v>
      </c>
      <c r="E50" s="71" t="n">
        <f aca="false">((C50*D50)/2)*($E$17*($D$17^2))</f>
        <v>98907.288</v>
      </c>
      <c r="F50" s="72" t="n">
        <f aca="false">IF(B50&lt;=$B$17,C50*($D$17-$B$17)*$F$17,D50*$B$17*$F$17)</f>
        <v>22857.1428571429</v>
      </c>
      <c r="G50" s="73" t="n">
        <f aca="false">IF(B50&lt;=$C$17,($G$17*($D$17-$C$17))/$D$17*B50,($G$17*($D$17-$C$17))/$D$17*B50-$G$17*(B50-$C$17))</f>
        <v>64285.7142857143</v>
      </c>
      <c r="H50" s="62"/>
      <c r="I50" s="74" t="n">
        <f aca="false">$E50+$F50+$G50</f>
        <v>186050.145142857</v>
      </c>
      <c r="J50" s="50"/>
      <c r="L50" s="75"/>
      <c r="M50" s="75"/>
      <c r="N50" s="75"/>
    </row>
    <row r="51" customFormat="false" ht="15.75" hidden="false" customHeight="false" outlineLevel="0" collapsed="false">
      <c r="A51" s="29"/>
      <c r="B51" s="76" t="n">
        <f aca="false">$B50+$B$21</f>
        <v>6.2</v>
      </c>
      <c r="C51" s="69" t="n">
        <f aca="false">B51/$D$17</f>
        <v>0.442857142857143</v>
      </c>
      <c r="D51" s="70" t="n">
        <f aca="false">($D$17-B51)/$D$17</f>
        <v>0.557142857142857</v>
      </c>
      <c r="E51" s="71" t="n">
        <f aca="false">((C51*D51)/2)*($E$17*($D$17^2))</f>
        <v>99649.09266</v>
      </c>
      <c r="F51" s="72" t="n">
        <f aca="false">IF(B51&lt;=$B$17,C51*($D$17-$B$17)*$F$17,D51*$B$17*$F$17)</f>
        <v>22285.7142857143</v>
      </c>
      <c r="G51" s="73" t="n">
        <f aca="false">IF(B51&lt;=$C$17,($G$17*($D$17-$C$17))/$D$17*B51,($G$17*($D$17-$C$17))/$D$17*B51-$G$17*(B51-$C$17))</f>
        <v>66428.5714285715</v>
      </c>
      <c r="H51" s="62"/>
      <c r="I51" s="74" t="n">
        <f aca="false">$E51+$F51+$G51</f>
        <v>188363.378374286</v>
      </c>
      <c r="J51" s="50"/>
      <c r="L51" s="75"/>
      <c r="M51" s="75"/>
      <c r="N51" s="75"/>
    </row>
    <row r="52" customFormat="false" ht="15.75" hidden="false" customHeight="false" outlineLevel="0" collapsed="false">
      <c r="A52" s="29"/>
      <c r="B52" s="76" t="n">
        <f aca="false">$B51+$B$21</f>
        <v>6.4</v>
      </c>
      <c r="C52" s="69" t="n">
        <f aca="false">B52/$D$17</f>
        <v>0.457142857142857</v>
      </c>
      <c r="D52" s="70" t="n">
        <f aca="false">($D$17-B52)/$D$17</f>
        <v>0.542857142857143</v>
      </c>
      <c r="E52" s="71" t="n">
        <f aca="false">((C52*D52)/2)*($E$17*($D$17^2))</f>
        <v>100226.05184</v>
      </c>
      <c r="F52" s="72" t="n">
        <f aca="false">IF(B52&lt;=$B$17,C52*($D$17-$B$17)*$F$17,D52*$B$17*$F$17)</f>
        <v>21714.2857142857</v>
      </c>
      <c r="G52" s="73" t="n">
        <f aca="false">IF(B52&lt;=$C$17,($G$17*($D$17-$C$17))/$D$17*B52,($G$17*($D$17-$C$17))/$D$17*B52-$G$17*(B52-$C$17))</f>
        <v>68571.4285714286</v>
      </c>
      <c r="H52" s="62"/>
      <c r="I52" s="74" t="n">
        <f aca="false">$E52+$F52+$G52</f>
        <v>190511.766125714</v>
      </c>
      <c r="J52" s="50"/>
      <c r="L52" s="75"/>
      <c r="M52" s="75"/>
      <c r="N52" s="75"/>
    </row>
    <row r="53" customFormat="false" ht="15.75" hidden="false" customHeight="false" outlineLevel="0" collapsed="false">
      <c r="A53" s="29"/>
      <c r="B53" s="76" t="n">
        <f aca="false">$B52+$B$21</f>
        <v>6.6</v>
      </c>
      <c r="C53" s="69" t="n">
        <f aca="false">B53/$D$17</f>
        <v>0.471428571428572</v>
      </c>
      <c r="D53" s="70" t="n">
        <f aca="false">($D$17-B53)/$D$17</f>
        <v>0.528571428571428</v>
      </c>
      <c r="E53" s="71" t="n">
        <f aca="false">((C53*D53)/2)*($E$17*($D$17^2))</f>
        <v>100638.16554</v>
      </c>
      <c r="F53" s="72" t="n">
        <f aca="false">IF(B53&lt;=$B$17,C53*($D$17-$B$17)*$F$17,D53*$B$17*$F$17)</f>
        <v>21142.8571428571</v>
      </c>
      <c r="G53" s="73" t="n">
        <f aca="false">IF(B53&lt;=$C$17,($G$17*($D$17-$C$17))/$D$17*B53,($G$17*($D$17-$C$17))/$D$17*B53-$G$17*(B53-$C$17))</f>
        <v>68714.2857142857</v>
      </c>
      <c r="H53" s="62"/>
      <c r="I53" s="74" t="n">
        <f aca="false">$E53+$F53+$G53</f>
        <v>190495.308397143</v>
      </c>
      <c r="J53" s="50"/>
      <c r="L53" s="75"/>
      <c r="M53" s="75"/>
      <c r="N53" s="75"/>
    </row>
    <row r="54" customFormat="false" ht="15.75" hidden="false" customHeight="false" outlineLevel="0" collapsed="false">
      <c r="A54" s="29"/>
      <c r="B54" s="76" t="n">
        <f aca="false">$B53+$B$21</f>
        <v>6.8</v>
      </c>
      <c r="C54" s="69" t="n">
        <f aca="false">B54/$D$17</f>
        <v>0.485714285714286</v>
      </c>
      <c r="D54" s="70" t="n">
        <f aca="false">($D$17-B54)/$D$17</f>
        <v>0.514285714285714</v>
      </c>
      <c r="E54" s="71" t="n">
        <f aca="false">((C54*D54)/2)*($E$17*($D$17^2))</f>
        <v>100885.43376</v>
      </c>
      <c r="F54" s="72" t="n">
        <f aca="false">IF(B54&lt;=$B$17,C54*($D$17-$B$17)*$F$17,D54*$B$17*$F$17)</f>
        <v>20571.4285714286</v>
      </c>
      <c r="G54" s="73" t="n">
        <f aca="false">IF(B54&lt;=$C$17,($G$17*($D$17-$C$17))/$D$17*B54,($G$17*($D$17-$C$17))/$D$17*B54-$G$17*(B54-$C$17))</f>
        <v>66857.1428571428</v>
      </c>
      <c r="H54" s="62"/>
      <c r="I54" s="74" t="n">
        <f aca="false">$E54+$F54+$G54</f>
        <v>188314.005188571</v>
      </c>
      <c r="J54" s="50"/>
      <c r="L54" s="75"/>
      <c r="M54" s="75"/>
      <c r="N54" s="75"/>
    </row>
    <row r="55" customFormat="false" ht="15.75" hidden="false" customHeight="false" outlineLevel="0" collapsed="false">
      <c r="A55" s="29"/>
      <c r="B55" s="77" t="n">
        <f aca="false">$B54+$B$21</f>
        <v>7</v>
      </c>
      <c r="C55" s="69" t="n">
        <f aca="false">B55/$D$17</f>
        <v>0.5</v>
      </c>
      <c r="D55" s="70" t="n">
        <f aca="false">($D$17-B55)/$D$17</f>
        <v>0.5</v>
      </c>
      <c r="E55" s="71" t="n">
        <f aca="false">((C55*D55)/2)*($E$17*($D$17^2))</f>
        <v>100967.8565</v>
      </c>
      <c r="F55" s="72" t="n">
        <f aca="false">IF(B55&lt;=$B$17,C55*($D$17-$B$17)*$F$17,D55*$B$17*$F$17)</f>
        <v>20000</v>
      </c>
      <c r="G55" s="73" t="n">
        <f aca="false">IF(B55&lt;=$C$17,($G$17*($D$17-$C$17))/$D$17*B55,($G$17*($D$17-$C$17))/$D$17*B55-$G$17*(B55-$C$17))</f>
        <v>65000</v>
      </c>
      <c r="H55" s="62"/>
      <c r="I55" s="74" t="n">
        <f aca="false">$E55+$F55+$G55</f>
        <v>185967.8565</v>
      </c>
      <c r="J55" s="50"/>
      <c r="L55" s="75"/>
      <c r="M55" s="75"/>
      <c r="N55" s="75"/>
    </row>
    <row r="56" customFormat="false" ht="15.75" hidden="false" customHeight="false" outlineLevel="0" collapsed="false">
      <c r="A56" s="29"/>
      <c r="B56" s="76" t="n">
        <f aca="false">$B55+$B$21</f>
        <v>7.2</v>
      </c>
      <c r="C56" s="69" t="n">
        <f aca="false">B56/$D$17</f>
        <v>0.514285714285715</v>
      </c>
      <c r="D56" s="70" t="n">
        <f aca="false">($D$17-B56)/$D$17</f>
        <v>0.485714285714285</v>
      </c>
      <c r="E56" s="71" t="n">
        <f aca="false">((C56*D56)/2)*($E$17*($D$17^2))</f>
        <v>100885.43376</v>
      </c>
      <c r="F56" s="71" t="n">
        <f aca="false">IF(B56&lt;=$B$17,C56*($D$17-$B$17)*$F$17,D56*$B$17*$F$17)</f>
        <v>19428.5714285714</v>
      </c>
      <c r="G56" s="73" t="n">
        <f aca="false">IF(B56&lt;=$C$17,($G$17*($D$17-$C$17))/$D$17*B56,($G$17*($D$17-$C$17))/$D$17*B56-$G$17*(B56-$C$17))</f>
        <v>63142.8571428571</v>
      </c>
      <c r="H56" s="62"/>
      <c r="I56" s="74" t="n">
        <f aca="false">$E56+$F56+$G56</f>
        <v>183456.862331429</v>
      </c>
      <c r="J56" s="50"/>
      <c r="L56" s="75"/>
      <c r="M56" s="75"/>
      <c r="N56" s="75"/>
    </row>
    <row r="57" customFormat="false" ht="15.75" hidden="false" customHeight="false" outlineLevel="0" collapsed="false">
      <c r="A57" s="29"/>
      <c r="B57" s="76" t="n">
        <f aca="false">$B56+$B$21</f>
        <v>7.4</v>
      </c>
      <c r="C57" s="69" t="n">
        <f aca="false">B57/$D$17</f>
        <v>0.528571428571429</v>
      </c>
      <c r="D57" s="70" t="n">
        <f aca="false">($D$17-B57)/$D$17</f>
        <v>0.471428571428571</v>
      </c>
      <c r="E57" s="71" t="n">
        <f aca="false">((C57*D57)/2)*($E$17*($D$17^2))</f>
        <v>100638.16554</v>
      </c>
      <c r="F57" s="71" t="n">
        <f aca="false">IF(B57&lt;=$B$17,C57*($D$17-$B$17)*$F$17,D57*$B$17*$F$17)</f>
        <v>18857.1428571428</v>
      </c>
      <c r="G57" s="73" t="n">
        <f aca="false">IF(B57&lt;=$C$17,($G$17*($D$17-$C$17))/$D$17*B57,($G$17*($D$17-$C$17))/$D$17*B57-$G$17*(B57-$C$17))</f>
        <v>61285.7142857142</v>
      </c>
      <c r="H57" s="62"/>
      <c r="I57" s="74" t="n">
        <f aca="false">$E57+$F57+$G57</f>
        <v>180781.022682857</v>
      </c>
      <c r="J57" s="50"/>
      <c r="L57" s="75"/>
      <c r="M57" s="75"/>
      <c r="N57" s="75"/>
    </row>
    <row r="58" customFormat="false" ht="15.75" hidden="false" customHeight="false" outlineLevel="0" collapsed="false">
      <c r="A58" s="29"/>
      <c r="B58" s="76" t="n">
        <f aca="false">$B57+$B$21</f>
        <v>7.6</v>
      </c>
      <c r="C58" s="69" t="n">
        <f aca="false">B58/$D$17</f>
        <v>0.542857142857143</v>
      </c>
      <c r="D58" s="70" t="n">
        <f aca="false">($D$17-B58)/$D$17</f>
        <v>0.457142857142857</v>
      </c>
      <c r="E58" s="71" t="n">
        <f aca="false">((C58*D58)/2)*($E$17*($D$17^2))</f>
        <v>100226.05184</v>
      </c>
      <c r="F58" s="71" t="n">
        <f aca="false">IF(B58&lt;=$B$17,C58*($D$17-$B$17)*$F$17,D58*$B$17*$F$17)</f>
        <v>18285.7142857143</v>
      </c>
      <c r="G58" s="73" t="n">
        <f aca="false">IF(B58&lt;=$C$17,($G$17*($D$17-$C$17))/$D$17*B58,($G$17*($D$17-$C$17))/$D$17*B58-$G$17*(B58-$C$17))</f>
        <v>59428.5714285714</v>
      </c>
      <c r="H58" s="62"/>
      <c r="I58" s="74" t="n">
        <f aca="false">$E58+$F58+$G58</f>
        <v>177940.337554286</v>
      </c>
      <c r="J58" s="50"/>
      <c r="L58" s="75"/>
      <c r="M58" s="75"/>
      <c r="N58" s="75"/>
    </row>
    <row r="59" customFormat="false" ht="15.75" hidden="false" customHeight="false" outlineLevel="0" collapsed="false">
      <c r="A59" s="29"/>
      <c r="B59" s="76" t="n">
        <f aca="false">$B58+$B$21</f>
        <v>7.8</v>
      </c>
      <c r="C59" s="69" t="n">
        <f aca="false">B59/$D$17</f>
        <v>0.557142857142858</v>
      </c>
      <c r="D59" s="70" t="n">
        <f aca="false">($D$17-B59)/$D$17</f>
        <v>0.442857142857143</v>
      </c>
      <c r="E59" s="71" t="n">
        <f aca="false">((C59*D59)/2)*($E$17*($D$17^2))</f>
        <v>99649.09266</v>
      </c>
      <c r="F59" s="71" t="n">
        <f aca="false">IF(B59&lt;=$B$17,C59*($D$17-$B$17)*$F$17,D59*$B$17*$F$17)</f>
        <v>17714.2857142857</v>
      </c>
      <c r="G59" s="73" t="n">
        <f aca="false">IF(B59&lt;=$C$17,($G$17*($D$17-$C$17))/$D$17*B59,($G$17*($D$17-$C$17))/$D$17*B59-$G$17*(B59-$C$17))</f>
        <v>57571.4285714285</v>
      </c>
      <c r="H59" s="62"/>
      <c r="I59" s="74" t="n">
        <f aca="false">$E59+$F59+$G59</f>
        <v>174934.806945714</v>
      </c>
      <c r="J59" s="50"/>
      <c r="L59" s="75"/>
      <c r="M59" s="75"/>
      <c r="N59" s="75"/>
    </row>
    <row r="60" customFormat="false" ht="15.75" hidden="false" customHeight="false" outlineLevel="0" collapsed="false">
      <c r="A60" s="29"/>
      <c r="B60" s="76" t="n">
        <f aca="false">$B59+$B$21</f>
        <v>8</v>
      </c>
      <c r="C60" s="69" t="n">
        <f aca="false">B60/$D$17</f>
        <v>0.571428571428572</v>
      </c>
      <c r="D60" s="70" t="n">
        <f aca="false">($D$17-B60)/$D$17</f>
        <v>0.428571428571428</v>
      </c>
      <c r="E60" s="71" t="n">
        <f aca="false">((C60*D60)/2)*($E$17*($D$17^2))</f>
        <v>98907.288</v>
      </c>
      <c r="F60" s="71" t="n">
        <f aca="false">IF(B60&lt;=$B$17,C60*($D$17-$B$17)*$F$17,D60*$B$17*$F$17)</f>
        <v>17142.8571428571</v>
      </c>
      <c r="G60" s="73" t="n">
        <f aca="false">IF(B60&lt;=$C$17,($G$17*($D$17-$C$17))/$D$17*B60,($G$17*($D$17-$C$17))/$D$17*B60-$G$17*(B60-$C$17))</f>
        <v>55714.2857142857</v>
      </c>
      <c r="H60" s="62"/>
      <c r="I60" s="74" t="n">
        <f aca="false">$E60+$F60+$G60</f>
        <v>171764.430857143</v>
      </c>
      <c r="J60" s="50"/>
      <c r="L60" s="75"/>
      <c r="M60" s="75"/>
      <c r="N60" s="75"/>
    </row>
    <row r="61" customFormat="false" ht="15.75" hidden="false" customHeight="false" outlineLevel="0" collapsed="false">
      <c r="A61" s="29"/>
      <c r="B61" s="76" t="n">
        <f aca="false">$B60+$B$21</f>
        <v>8.2</v>
      </c>
      <c r="C61" s="69" t="n">
        <f aca="false">B61/$D$17</f>
        <v>0.585714285714286</v>
      </c>
      <c r="D61" s="70" t="n">
        <f aca="false">($D$17-B61)/$D$17</f>
        <v>0.414285714285714</v>
      </c>
      <c r="E61" s="71" t="n">
        <f aca="false">((C61*D61)/2)*($E$17*($D$17^2))</f>
        <v>98000.63786</v>
      </c>
      <c r="F61" s="71" t="n">
        <f aca="false">IF(B61&lt;=$B$17,C61*($D$17-$B$17)*$F$17,D61*$B$17*$F$17)</f>
        <v>16571.4285714286</v>
      </c>
      <c r="G61" s="73" t="n">
        <f aca="false">IF(B61&lt;=$C$17,($G$17*($D$17-$C$17))/$D$17*B61,($G$17*($D$17-$C$17))/$D$17*B61-$G$17*(B61-$C$17))</f>
        <v>53857.1428571428</v>
      </c>
      <c r="H61" s="62"/>
      <c r="I61" s="74" t="n">
        <f aca="false">$E61+$F61+$G61</f>
        <v>168429.209288571</v>
      </c>
      <c r="J61" s="50"/>
      <c r="L61" s="75"/>
      <c r="M61" s="75"/>
      <c r="N61" s="75"/>
    </row>
    <row r="62" customFormat="false" ht="15.75" hidden="false" customHeight="false" outlineLevel="0" collapsed="false">
      <c r="A62" s="29"/>
      <c r="B62" s="76" t="n">
        <f aca="false">$B61+$B$21</f>
        <v>8.4</v>
      </c>
      <c r="C62" s="69" t="n">
        <f aca="false">B62/$D$17</f>
        <v>0.6</v>
      </c>
      <c r="D62" s="70" t="n">
        <f aca="false">($D$17-B62)/$D$17</f>
        <v>0.4</v>
      </c>
      <c r="E62" s="71" t="n">
        <f aca="false">((C62*D62)/2)*($E$17*($D$17^2))</f>
        <v>96929.14224</v>
      </c>
      <c r="F62" s="71" t="n">
        <f aca="false">IF(B62&lt;=$B$17,C62*($D$17-$B$17)*$F$17,D62*$B$17*$F$17)</f>
        <v>16000</v>
      </c>
      <c r="G62" s="73" t="n">
        <f aca="false">IF(B62&lt;=$C$17,($G$17*($D$17-$C$17))/$D$17*B62,($G$17*($D$17-$C$17))/$D$17*B62-$G$17*(B62-$C$17))</f>
        <v>52000</v>
      </c>
      <c r="H62" s="62"/>
      <c r="I62" s="74" t="n">
        <f aca="false">$E62+$F62+$G62</f>
        <v>164929.14224</v>
      </c>
      <c r="J62" s="50"/>
      <c r="L62" s="75"/>
      <c r="M62" s="75"/>
      <c r="N62" s="75"/>
    </row>
    <row r="63" customFormat="false" ht="15.75" hidden="false" customHeight="false" outlineLevel="0" collapsed="false">
      <c r="A63" s="29"/>
      <c r="B63" s="76" t="n">
        <f aca="false">$B62+$B$21</f>
        <v>8.6</v>
      </c>
      <c r="C63" s="69" t="n">
        <f aca="false">B63/$D$17</f>
        <v>0.614285714285714</v>
      </c>
      <c r="D63" s="70" t="n">
        <f aca="false">($D$17-B63)/$D$17</f>
        <v>0.385714285714286</v>
      </c>
      <c r="E63" s="71" t="n">
        <f aca="false">((C63*D63)/2)*($E$17*($D$17^2))</f>
        <v>95692.80114</v>
      </c>
      <c r="F63" s="71" t="n">
        <f aca="false">IF(B63&lt;=$B$17,C63*($D$17-$B$17)*$F$17,D63*$B$17*$F$17)</f>
        <v>15428.5714285714</v>
      </c>
      <c r="G63" s="73" t="n">
        <f aca="false">IF(B63&lt;=$C$17,($G$17*($D$17-$C$17))/$D$17*B63,($G$17*($D$17-$C$17))/$D$17*B63-$G$17*(B63-$C$17))</f>
        <v>50142.8571428571</v>
      </c>
      <c r="H63" s="62"/>
      <c r="I63" s="74" t="n">
        <f aca="false">$E63+$F63+$G63</f>
        <v>161264.229711429</v>
      </c>
      <c r="J63" s="50"/>
      <c r="L63" s="75"/>
      <c r="M63" s="75"/>
      <c r="N63" s="75"/>
    </row>
    <row r="64" customFormat="false" ht="15.75" hidden="false" customHeight="false" outlineLevel="0" collapsed="false">
      <c r="A64" s="29"/>
      <c r="B64" s="76" t="n">
        <f aca="false">$B63+$B$21</f>
        <v>8.8</v>
      </c>
      <c r="C64" s="69" t="n">
        <f aca="false">B64/$D$17</f>
        <v>0.628571428571429</v>
      </c>
      <c r="D64" s="70" t="n">
        <f aca="false">($D$17-B64)/$D$17</f>
        <v>0.371428571428571</v>
      </c>
      <c r="E64" s="71" t="n">
        <f aca="false">((C64*D64)/2)*($E$17*($D$17^2))</f>
        <v>94291.61456</v>
      </c>
      <c r="F64" s="71" t="n">
        <f aca="false">IF(B64&lt;=$B$17,C64*($D$17-$B$17)*$F$17,D64*$B$17*$F$17)</f>
        <v>14857.1428571429</v>
      </c>
      <c r="G64" s="73" t="n">
        <f aca="false">IF(B64&lt;=$C$17,($G$17*($D$17-$C$17))/$D$17*B64,($G$17*($D$17-$C$17))/$D$17*B64-$G$17*(B64-$C$17))</f>
        <v>48285.7142857143</v>
      </c>
      <c r="H64" s="62"/>
      <c r="I64" s="74" t="n">
        <f aca="false">$E64+$F64+$G64</f>
        <v>157434.471702857</v>
      </c>
      <c r="J64" s="50"/>
      <c r="L64" s="75"/>
      <c r="M64" s="75"/>
      <c r="N64" s="75"/>
    </row>
    <row r="65" customFormat="false" ht="15.75" hidden="false" customHeight="false" outlineLevel="0" collapsed="false">
      <c r="A65" s="29"/>
      <c r="B65" s="76" t="n">
        <f aca="false">$B64+$B$21</f>
        <v>9</v>
      </c>
      <c r="C65" s="69" t="n">
        <f aca="false">B65/$D$17</f>
        <v>0.642857142857143</v>
      </c>
      <c r="D65" s="70" t="n">
        <f aca="false">($D$17-B65)/$D$17</f>
        <v>0.357142857142857</v>
      </c>
      <c r="E65" s="71" t="n">
        <f aca="false">((C65*D65)/2)*($E$17*($D$17^2))</f>
        <v>92725.5825</v>
      </c>
      <c r="F65" s="71" t="n">
        <f aca="false">IF(B65&lt;=$B$17,C65*($D$17-$B$17)*$F$17,D65*$B$17*$F$17)</f>
        <v>14285.7142857143</v>
      </c>
      <c r="G65" s="73" t="n">
        <f aca="false">IF(B65&lt;=$C$17,($G$17*($D$17-$C$17))/$D$17*B65,($G$17*($D$17-$C$17))/$D$17*B65-$G$17*(B65-$C$17))</f>
        <v>46428.5714285714</v>
      </c>
      <c r="H65" s="62"/>
      <c r="I65" s="74" t="n">
        <f aca="false">$E65+$F65+$G65</f>
        <v>153439.868214286</v>
      </c>
      <c r="J65" s="50"/>
      <c r="L65" s="75"/>
      <c r="M65" s="75"/>
      <c r="N65" s="75"/>
    </row>
    <row r="66" customFormat="false" ht="15.75" hidden="false" customHeight="false" outlineLevel="0" collapsed="false">
      <c r="A66" s="29"/>
      <c r="B66" s="76" t="n">
        <f aca="false">$B65+$B$21</f>
        <v>9.2</v>
      </c>
      <c r="C66" s="69" t="n">
        <f aca="false">B66/$D$17</f>
        <v>0.657142857142857</v>
      </c>
      <c r="D66" s="70" t="n">
        <f aca="false">($D$17-B66)/$D$17</f>
        <v>0.342857142857143</v>
      </c>
      <c r="E66" s="71" t="n">
        <f aca="false">((C66*D66)/2)*($E$17*($D$17^2))</f>
        <v>90994.70496</v>
      </c>
      <c r="F66" s="71" t="n">
        <f aca="false">IF(B66&lt;=$B$17,C66*($D$17-$B$17)*$F$17,D66*$B$17*$F$17)</f>
        <v>13714.2857142857</v>
      </c>
      <c r="G66" s="73" t="n">
        <f aca="false">IF(B66&lt;=$C$17,($G$17*($D$17-$C$17))/$D$17*B66,($G$17*($D$17-$C$17))/$D$17*B66-$G$17*(B66-$C$17))</f>
        <v>44571.4285714286</v>
      </c>
      <c r="H66" s="62"/>
      <c r="I66" s="74" t="n">
        <f aca="false">$E66+$F66+$G66</f>
        <v>149280.419245714</v>
      </c>
      <c r="J66" s="50"/>
      <c r="L66" s="75"/>
      <c r="M66" s="75"/>
      <c r="N66" s="75"/>
    </row>
    <row r="67" customFormat="false" ht="15.75" hidden="false" customHeight="false" outlineLevel="0" collapsed="false">
      <c r="A67" s="29"/>
      <c r="B67" s="76" t="n">
        <f aca="false">$B66+$B$21</f>
        <v>9.4</v>
      </c>
      <c r="C67" s="69" t="n">
        <f aca="false">B67/$D$17</f>
        <v>0.671428571428571</v>
      </c>
      <c r="D67" s="70" t="n">
        <f aca="false">($D$17-B67)/$D$17</f>
        <v>0.328571428571429</v>
      </c>
      <c r="E67" s="71" t="n">
        <f aca="false">((C67*D67)/2)*($E$17*($D$17^2))</f>
        <v>89098.98194</v>
      </c>
      <c r="F67" s="71" t="n">
        <f aca="false">IF(B67&lt;=$B$17,C67*($D$17-$B$17)*$F$17,D67*$B$17*$F$17)</f>
        <v>13142.8571428571</v>
      </c>
      <c r="G67" s="73" t="n">
        <f aca="false">IF(B67&lt;=$C$17,($G$17*($D$17-$C$17))/$D$17*B67,($G$17*($D$17-$C$17))/$D$17*B67-$G$17*(B67-$C$17))</f>
        <v>42714.2857142857</v>
      </c>
      <c r="H67" s="62"/>
      <c r="I67" s="74" t="n">
        <f aca="false">$E67+$F67+$G67</f>
        <v>144956.124797143</v>
      </c>
      <c r="J67" s="50"/>
      <c r="L67" s="75"/>
      <c r="M67" s="75"/>
      <c r="N67" s="75"/>
    </row>
    <row r="68" customFormat="false" ht="15.75" hidden="false" customHeight="false" outlineLevel="0" collapsed="false">
      <c r="A68" s="29"/>
      <c r="B68" s="76" t="n">
        <f aca="false">$B67+$B$21</f>
        <v>9.6</v>
      </c>
      <c r="C68" s="69" t="n">
        <f aca="false">B68/$D$17</f>
        <v>0.685714285714286</v>
      </c>
      <c r="D68" s="70" t="n">
        <f aca="false">($D$17-B68)/$D$17</f>
        <v>0.314285714285714</v>
      </c>
      <c r="E68" s="71" t="n">
        <f aca="false">((C68*D68)/2)*($E$17*($D$17^2))</f>
        <v>87038.41344</v>
      </c>
      <c r="F68" s="71" t="n">
        <f aca="false">IF(B68&lt;=$B$17,C68*($D$17-$B$17)*$F$17,D68*$B$17*$F$17)</f>
        <v>12571.4285714286</v>
      </c>
      <c r="G68" s="73" t="n">
        <f aca="false">IF(B68&lt;=$C$17,($G$17*($D$17-$C$17))/$D$17*B68,($G$17*($D$17-$C$17))/$D$17*B68-$G$17*(B68-$C$17))</f>
        <v>40857.1428571429</v>
      </c>
      <c r="H68" s="62"/>
      <c r="I68" s="74" t="n">
        <f aca="false">$E68+$F68+$G68</f>
        <v>140466.984868571</v>
      </c>
      <c r="J68" s="50"/>
      <c r="L68" s="75"/>
      <c r="M68" s="75"/>
      <c r="N68" s="75"/>
    </row>
    <row r="69" customFormat="false" ht="15.75" hidden="false" customHeight="false" outlineLevel="0" collapsed="false">
      <c r="A69" s="29"/>
      <c r="B69" s="76" t="n">
        <f aca="false">$B68+$B$21</f>
        <v>9.8</v>
      </c>
      <c r="C69" s="69" t="n">
        <f aca="false">B69/$D$17</f>
        <v>0.7</v>
      </c>
      <c r="D69" s="70" t="n">
        <f aca="false">($D$17-B69)/$D$17</f>
        <v>0.3</v>
      </c>
      <c r="E69" s="71" t="n">
        <f aca="false">((C69*D69)/2)*($E$17*($D$17^2))</f>
        <v>84812.99946</v>
      </c>
      <c r="F69" s="71" t="n">
        <f aca="false">IF(B69&lt;=$B$17,C69*($D$17-$B$17)*$F$17,D69*$B$17*$F$17)</f>
        <v>12000</v>
      </c>
      <c r="G69" s="73" t="n">
        <f aca="false">IF(B69&lt;=$C$17,($G$17*($D$17-$C$17))/$D$17*B69,($G$17*($D$17-$C$17))/$D$17*B69-$G$17*(B69-$C$17))</f>
        <v>39000</v>
      </c>
      <c r="H69" s="62"/>
      <c r="I69" s="74" t="n">
        <f aca="false">$E69+$F69+$G69</f>
        <v>135812.99946</v>
      </c>
      <c r="J69" s="50"/>
      <c r="L69" s="75"/>
      <c r="M69" s="75"/>
      <c r="N69" s="75"/>
    </row>
    <row r="70" customFormat="false" ht="15.75" hidden="false" customHeight="false" outlineLevel="0" collapsed="false">
      <c r="A70" s="29"/>
      <c r="B70" s="76" t="n">
        <f aca="false">$B69+$B$21</f>
        <v>10</v>
      </c>
      <c r="C70" s="69" t="n">
        <f aca="false">B70/$D$17</f>
        <v>0.714285714285714</v>
      </c>
      <c r="D70" s="70" t="n">
        <f aca="false">($D$17-B70)/$D$17</f>
        <v>0.285714285714286</v>
      </c>
      <c r="E70" s="71" t="n">
        <f aca="false">((C70*D70)/2)*($E$17*($D$17^2))</f>
        <v>82422.7400000001</v>
      </c>
      <c r="F70" s="71" t="n">
        <f aca="false">IF(B70&lt;=$B$17,C70*($D$17-$B$17)*$F$17,D70*$B$17*$F$17)</f>
        <v>11428.5714285714</v>
      </c>
      <c r="G70" s="73" t="n">
        <f aca="false">IF(B70&lt;=$C$17,($G$17*($D$17-$C$17))/$D$17*B70,($G$17*($D$17-$C$17))/$D$17*B70-$G$17*(B70-$C$17))</f>
        <v>37142.8571428572</v>
      </c>
      <c r="H70" s="62"/>
      <c r="I70" s="74" t="n">
        <f aca="false">$E70+$F70+$G70</f>
        <v>130994.168571429</v>
      </c>
      <c r="J70" s="50"/>
      <c r="L70" s="75"/>
      <c r="M70" s="75"/>
      <c r="N70" s="75"/>
    </row>
    <row r="71" customFormat="false" ht="15.75" hidden="false" customHeight="false" outlineLevel="0" collapsed="false">
      <c r="A71" s="29"/>
      <c r="B71" s="76" t="n">
        <f aca="false">$B70+$B$21</f>
        <v>10.2</v>
      </c>
      <c r="C71" s="69" t="n">
        <f aca="false">B71/$D$17</f>
        <v>0.728571428571428</v>
      </c>
      <c r="D71" s="70" t="n">
        <f aca="false">($D$17-B71)/$D$17</f>
        <v>0.271428571428572</v>
      </c>
      <c r="E71" s="71" t="n">
        <f aca="false">((C71*D71)/2)*($E$17*($D$17^2))</f>
        <v>79867.6350600001</v>
      </c>
      <c r="F71" s="71" t="n">
        <f aca="false">IF(B71&lt;=$B$17,C71*($D$17-$B$17)*$F$17,D71*$B$17*$F$17)</f>
        <v>10857.1428571429</v>
      </c>
      <c r="G71" s="73" t="n">
        <f aca="false">IF(B71&lt;=$C$17,($G$17*($D$17-$C$17))/$D$17*B71,($G$17*($D$17-$C$17))/$D$17*B71-$G$17*(B71-$C$17))</f>
        <v>35285.7142857143</v>
      </c>
      <c r="H71" s="62"/>
      <c r="I71" s="74" t="n">
        <f aca="false">$E71+$F71+$G71</f>
        <v>126010.492202857</v>
      </c>
      <c r="J71" s="50"/>
      <c r="L71" s="75"/>
      <c r="M71" s="75"/>
      <c r="N71" s="75"/>
    </row>
    <row r="72" customFormat="false" ht="15.75" hidden="false" customHeight="false" outlineLevel="0" collapsed="false">
      <c r="A72" s="29"/>
      <c r="B72" s="76" t="n">
        <f aca="false">$B71+$B$21</f>
        <v>10.4</v>
      </c>
      <c r="C72" s="69" t="n">
        <f aca="false">B72/$D$17</f>
        <v>0.742857142857143</v>
      </c>
      <c r="D72" s="70" t="n">
        <f aca="false">($D$17-B72)/$D$17</f>
        <v>0.257142857142857</v>
      </c>
      <c r="E72" s="71" t="n">
        <f aca="false">((C72*D72)/2)*($E$17*($D$17^2))</f>
        <v>77147.6846400001</v>
      </c>
      <c r="F72" s="71" t="n">
        <f aca="false">IF(B72&lt;=$B$17,C72*($D$17-$B$17)*$F$17,D72*$B$17*$F$17)</f>
        <v>10285.7142857143</v>
      </c>
      <c r="G72" s="73" t="n">
        <f aca="false">IF(B72&lt;=$C$17,($G$17*($D$17-$C$17))/$D$17*B72,($G$17*($D$17-$C$17))/$D$17*B72-$G$17*(B72-$C$17))</f>
        <v>33428.5714285715</v>
      </c>
      <c r="H72" s="62"/>
      <c r="I72" s="74" t="n">
        <f aca="false">$E72+$F72+$G72</f>
        <v>120861.970354286</v>
      </c>
      <c r="J72" s="50"/>
      <c r="L72" s="75"/>
      <c r="M72" s="75"/>
      <c r="N72" s="75"/>
    </row>
    <row r="73" customFormat="false" ht="15.75" hidden="false" customHeight="false" outlineLevel="0" collapsed="false">
      <c r="A73" s="29"/>
      <c r="B73" s="76" t="n">
        <f aca="false">$B72+$B$21</f>
        <v>10.6</v>
      </c>
      <c r="C73" s="69" t="n">
        <f aca="false">B73/$D$17</f>
        <v>0.757142857142857</v>
      </c>
      <c r="D73" s="70" t="n">
        <f aca="false">($D$17-B73)/$D$17</f>
        <v>0.242857142857143</v>
      </c>
      <c r="E73" s="71" t="n">
        <f aca="false">((C73*D73)/2)*($E$17*($D$17^2))</f>
        <v>74262.8887400001</v>
      </c>
      <c r="F73" s="71" t="n">
        <f aca="false">IF(B73&lt;=$B$17,C73*($D$17-$B$17)*$F$17,D73*$B$17*$F$17)</f>
        <v>9714.28571428573</v>
      </c>
      <c r="G73" s="73" t="n">
        <f aca="false">IF(B73&lt;=$C$17,($G$17*($D$17-$C$17))/$D$17*B73,($G$17*($D$17-$C$17))/$D$17*B73-$G$17*(B73-$C$17))</f>
        <v>31571.4285714286</v>
      </c>
      <c r="H73" s="62"/>
      <c r="I73" s="74" t="n">
        <f aca="false">$E73+$F73+$G73</f>
        <v>115548.603025714</v>
      </c>
      <c r="J73" s="50"/>
      <c r="L73" s="75"/>
      <c r="M73" s="75"/>
      <c r="N73" s="75"/>
    </row>
    <row r="74" customFormat="false" ht="15.75" hidden="false" customHeight="false" outlineLevel="0" collapsed="false">
      <c r="A74" s="29"/>
      <c r="B74" s="76" t="n">
        <f aca="false">$B73+$B$21</f>
        <v>10.8</v>
      </c>
      <c r="C74" s="69" t="n">
        <f aca="false">B74/$D$17</f>
        <v>0.771428571428571</v>
      </c>
      <c r="D74" s="70" t="n">
        <f aca="false">($D$17-B74)/$D$17</f>
        <v>0.228571428571429</v>
      </c>
      <c r="E74" s="71" t="n">
        <f aca="false">((C74*D74)/2)*($E$17*($D$17^2))</f>
        <v>71213.2473600001</v>
      </c>
      <c r="F74" s="71" t="n">
        <f aca="false">IF(B74&lt;=$B$17,C74*($D$17-$B$17)*$F$17,D74*$B$17*$F$17)</f>
        <v>9142.85714285716</v>
      </c>
      <c r="G74" s="73" t="n">
        <f aca="false">IF(B74&lt;=$C$17,($G$17*($D$17-$C$17))/$D$17*B74,($G$17*($D$17-$C$17))/$D$17*B74-$G$17*(B74-$C$17))</f>
        <v>29714.2857142858</v>
      </c>
      <c r="H74" s="62"/>
      <c r="I74" s="74" t="n">
        <f aca="false">$E74+$F74+$G74</f>
        <v>110070.390217143</v>
      </c>
      <c r="J74" s="50"/>
      <c r="L74" s="75"/>
      <c r="M74" s="75"/>
      <c r="N74" s="75"/>
    </row>
    <row r="75" customFormat="false" ht="15.75" hidden="false" customHeight="false" outlineLevel="0" collapsed="false">
      <c r="A75" s="29"/>
      <c r="B75" s="76" t="n">
        <f aca="false">$B74+$B$21</f>
        <v>11</v>
      </c>
      <c r="C75" s="69" t="n">
        <f aca="false">B75/$D$17</f>
        <v>0.785714285714285</v>
      </c>
      <c r="D75" s="70" t="n">
        <f aca="false">($D$17-B75)/$D$17</f>
        <v>0.214285714285715</v>
      </c>
      <c r="E75" s="71" t="n">
        <f aca="false">((C75*D75)/2)*($E$17*($D$17^2))</f>
        <v>67998.7605000001</v>
      </c>
      <c r="F75" s="71" t="n">
        <f aca="false">IF(B75&lt;=$B$17,C75*($D$17-$B$17)*$F$17,D75*$B$17*$F$17)</f>
        <v>8571.42857142859</v>
      </c>
      <c r="G75" s="73" t="n">
        <f aca="false">IF(B75&lt;=$C$17,($G$17*($D$17-$C$17))/$D$17*B75,($G$17*($D$17-$C$17))/$D$17*B75-$G$17*(B75-$C$17))</f>
        <v>27857.1428571429</v>
      </c>
      <c r="H75" s="62"/>
      <c r="I75" s="74" t="n">
        <f aca="false">$E75+$F75+$G75</f>
        <v>104427.331928572</v>
      </c>
      <c r="J75" s="50"/>
      <c r="L75" s="75"/>
      <c r="M75" s="75"/>
      <c r="N75" s="75"/>
    </row>
    <row r="76" customFormat="false" ht="15.75" hidden="false" customHeight="false" outlineLevel="0" collapsed="false">
      <c r="A76" s="29"/>
      <c r="B76" s="76" t="n">
        <f aca="false">$B75+$B$21</f>
        <v>11.2</v>
      </c>
      <c r="C76" s="69" t="n">
        <f aca="false">B76/$D$17</f>
        <v>0.8</v>
      </c>
      <c r="D76" s="70" t="n">
        <f aca="false">($D$17-B76)/$D$17</f>
        <v>0.200000000000001</v>
      </c>
      <c r="E76" s="71" t="n">
        <f aca="false">((C76*D76)/2)*($E$17*($D$17^2))</f>
        <v>64619.4281600001</v>
      </c>
      <c r="F76" s="71" t="n">
        <f aca="false">IF(B76&lt;=$B$17,C76*($D$17-$B$17)*$F$17,D76*$B$17*$F$17)</f>
        <v>8000.00000000002</v>
      </c>
      <c r="G76" s="73" t="n">
        <f aca="false">IF(B76&lt;=$C$17,($G$17*($D$17-$C$17))/$D$17*B76,($G$17*($D$17-$C$17))/$D$17*B76-$G$17*(B76-$C$17))</f>
        <v>26000.0000000001</v>
      </c>
      <c r="H76" s="62"/>
      <c r="I76" s="74" t="n">
        <f aca="false">$E76+$F76+$G76</f>
        <v>98619.4281600002</v>
      </c>
      <c r="J76" s="50"/>
      <c r="L76" s="75"/>
      <c r="M76" s="75"/>
      <c r="N76" s="75"/>
    </row>
    <row r="77" customFormat="false" ht="15.75" hidden="false" customHeight="false" outlineLevel="0" collapsed="false">
      <c r="A77" s="29"/>
      <c r="B77" s="76" t="n">
        <f aca="false">$B76+$B$21</f>
        <v>11.4</v>
      </c>
      <c r="C77" s="69" t="n">
        <f aca="false">B77/$D$17</f>
        <v>0.814285714285714</v>
      </c>
      <c r="D77" s="70" t="n">
        <f aca="false">($D$17-B77)/$D$17</f>
        <v>0.185714285714286</v>
      </c>
      <c r="E77" s="71" t="n">
        <f aca="false">((C77*D77)/2)*($E$17*($D$17^2))</f>
        <v>61075.2503400002</v>
      </c>
      <c r="F77" s="71" t="n">
        <f aca="false">IF(B77&lt;=$B$17,C77*($D$17-$B$17)*$F$17,D77*$B$17*$F$17)</f>
        <v>7428.57142857145</v>
      </c>
      <c r="G77" s="73" t="n">
        <f aca="false">IF(B77&lt;=$C$17,($G$17*($D$17-$C$17))/$D$17*B77,($G$17*($D$17-$C$17))/$D$17*B77-$G$17*(B77-$C$17))</f>
        <v>24142.8571428572</v>
      </c>
      <c r="H77" s="62"/>
      <c r="I77" s="74" t="n">
        <f aca="false">$E77+$F77+$G77</f>
        <v>92646.6789114288</v>
      </c>
      <c r="J77" s="50"/>
      <c r="L77" s="75"/>
      <c r="M77" s="75"/>
      <c r="N77" s="75"/>
    </row>
    <row r="78" customFormat="false" ht="15.75" hidden="false" customHeight="false" outlineLevel="0" collapsed="false">
      <c r="A78" s="29"/>
      <c r="B78" s="76" t="n">
        <f aca="false">$B77+$B$21</f>
        <v>11.6</v>
      </c>
      <c r="C78" s="69" t="n">
        <f aca="false">B78/$D$17</f>
        <v>0.828571428571428</v>
      </c>
      <c r="D78" s="70" t="n">
        <f aca="false">($D$17-B78)/$D$17</f>
        <v>0.171428571428572</v>
      </c>
      <c r="E78" s="71" t="n">
        <f aca="false">((C78*D78)/2)*($E$17*($D$17^2))</f>
        <v>57366.2270400002</v>
      </c>
      <c r="F78" s="71" t="n">
        <f aca="false">IF(B78&lt;=$B$17,C78*($D$17-$B$17)*$F$17,D78*$B$17*$F$17)</f>
        <v>6857.14285714288</v>
      </c>
      <c r="G78" s="73" t="n">
        <f aca="false">IF(B78&lt;=$C$17,($G$17*($D$17-$C$17))/$D$17*B78,($G$17*($D$17-$C$17))/$D$17*B78-$G$17*(B78-$C$17))</f>
        <v>22285.7142857144</v>
      </c>
      <c r="H78" s="62"/>
      <c r="I78" s="74" t="n">
        <f aca="false">$E78+$F78+$G78</f>
        <v>86509.0841828574</v>
      </c>
      <c r="J78" s="50"/>
      <c r="L78" s="75"/>
      <c r="M78" s="75"/>
      <c r="N78" s="75"/>
    </row>
    <row r="79" customFormat="false" ht="15.75" hidden="false" customHeight="false" outlineLevel="0" collapsed="false">
      <c r="A79" s="29"/>
      <c r="B79" s="76" t="n">
        <f aca="false">$B78+$B$21</f>
        <v>11.8</v>
      </c>
      <c r="C79" s="69" t="n">
        <f aca="false">B79/$D$17</f>
        <v>0.842857142857142</v>
      </c>
      <c r="D79" s="70" t="n">
        <f aca="false">($D$17-B79)/$D$17</f>
        <v>0.157142857142858</v>
      </c>
      <c r="E79" s="71" t="n">
        <f aca="false">((C79*D79)/2)*($E$17*($D$17^2))</f>
        <v>53492.3582600002</v>
      </c>
      <c r="F79" s="71" t="n">
        <f aca="false">IF(B79&lt;=$B$17,C79*($D$17-$B$17)*$F$17,D79*$B$17*$F$17)</f>
        <v>6285.71428571431</v>
      </c>
      <c r="G79" s="73" t="n">
        <f aca="false">IF(B79&lt;=$C$17,($G$17*($D$17-$C$17))/$D$17*B79,($G$17*($D$17-$C$17))/$D$17*B79-$G$17*(B79-$C$17))</f>
        <v>20428.5714285715</v>
      </c>
      <c r="H79" s="62"/>
      <c r="I79" s="74" t="n">
        <f aca="false">$E79+$F79+$G79</f>
        <v>80206.643974286</v>
      </c>
      <c r="J79" s="50"/>
      <c r="L79" s="75"/>
      <c r="M79" s="75"/>
      <c r="N79" s="75"/>
    </row>
    <row r="80" customFormat="false" ht="15.75" hidden="false" customHeight="false" outlineLevel="0" collapsed="false">
      <c r="A80" s="29"/>
      <c r="B80" s="76" t="n">
        <f aca="false">$B79+$B$21</f>
        <v>12</v>
      </c>
      <c r="C80" s="69" t="n">
        <f aca="false">B80/$D$17</f>
        <v>0.857142857142856</v>
      </c>
      <c r="D80" s="70" t="n">
        <f aca="false">($D$17-B80)/$D$17</f>
        <v>0.142857142857144</v>
      </c>
      <c r="E80" s="71" t="n">
        <f aca="false">((C80*D80)/2)*($E$17*($D$17^2))</f>
        <v>49453.6440000002</v>
      </c>
      <c r="F80" s="71" t="n">
        <f aca="false">IF(B80&lt;=$B$17,C80*($D$17-$B$17)*$F$17,D80*$B$17*$F$17)</f>
        <v>5714.28571428574</v>
      </c>
      <c r="G80" s="73" t="n">
        <f aca="false">IF(B80&lt;=$C$17,($G$17*($D$17-$C$17))/$D$17*B80,($G$17*($D$17-$C$17))/$D$17*B80-$G$17*(B80-$C$17))</f>
        <v>18571.4285714287</v>
      </c>
      <c r="H80" s="62"/>
      <c r="I80" s="74" t="n">
        <f aca="false">$E80+$F80+$G80</f>
        <v>73739.3582857146</v>
      </c>
      <c r="J80" s="50"/>
      <c r="L80" s="75"/>
      <c r="M80" s="75"/>
      <c r="N80" s="75"/>
    </row>
    <row r="81" customFormat="false" ht="15.75" hidden="false" customHeight="false" outlineLevel="0" collapsed="false">
      <c r="A81" s="29"/>
      <c r="B81" s="76" t="n">
        <f aca="false">$B80+$B$21</f>
        <v>12.2</v>
      </c>
      <c r="C81" s="69" t="n">
        <f aca="false">B81/$D$17</f>
        <v>0.871428571428571</v>
      </c>
      <c r="D81" s="70" t="n">
        <f aca="false">($D$17-B81)/$D$17</f>
        <v>0.128571428571429</v>
      </c>
      <c r="E81" s="71" t="n">
        <f aca="false">((C81*D81)/2)*($E$17*($D$17^2))</f>
        <v>45250.0842600003</v>
      </c>
      <c r="F81" s="71" t="n">
        <f aca="false">IF(B81&lt;=$B$17,C81*($D$17-$B$17)*$F$17,D81*$B$17*$F$17)</f>
        <v>5142.85714285718</v>
      </c>
      <c r="G81" s="73" t="n">
        <f aca="false">IF(B81&lt;=$C$17,($G$17*($D$17-$C$17))/$D$17*B81,($G$17*($D$17-$C$17))/$D$17*B81-$G$17*(B81-$C$17))</f>
        <v>16714.2857142858</v>
      </c>
      <c r="H81" s="62"/>
      <c r="I81" s="74" t="n">
        <f aca="false">$E81+$F81+$G81</f>
        <v>67107.2271171432</v>
      </c>
      <c r="J81" s="50"/>
      <c r="L81" s="75"/>
      <c r="M81" s="75"/>
      <c r="N81" s="75"/>
    </row>
    <row r="82" customFormat="false" ht="15.75" hidden="false" customHeight="false" outlineLevel="0" collapsed="false">
      <c r="A82" s="29"/>
      <c r="B82" s="76" t="n">
        <f aca="false">$B81+$B$21</f>
        <v>12.4</v>
      </c>
      <c r="C82" s="69" t="n">
        <f aca="false">B82/$D$17</f>
        <v>0.885714285714285</v>
      </c>
      <c r="D82" s="70" t="n">
        <f aca="false">($D$17-B82)/$D$17</f>
        <v>0.114285714285715</v>
      </c>
      <c r="E82" s="71" t="n">
        <f aca="false">((C82*D82)/2)*($E$17*($D$17^2))</f>
        <v>40881.6790400003</v>
      </c>
      <c r="F82" s="71" t="n">
        <f aca="false">IF(B82&lt;=$B$17,C82*($D$17-$B$17)*$F$17,D82*$B$17*$F$17)</f>
        <v>4571.42857142861</v>
      </c>
      <c r="G82" s="73" t="n">
        <f aca="false">IF(B82&lt;=$C$17,($G$17*($D$17-$C$17))/$D$17*B82,($G$17*($D$17-$C$17))/$D$17*B82-$G$17*(B82-$C$17))</f>
        <v>14857.142857143</v>
      </c>
      <c r="H82" s="62"/>
      <c r="I82" s="74" t="n">
        <f aca="false">$E82+$F82+$G82</f>
        <v>60310.2504685719</v>
      </c>
      <c r="J82" s="50"/>
      <c r="L82" s="75"/>
      <c r="M82" s="75"/>
      <c r="N82" s="75"/>
    </row>
    <row r="83" customFormat="false" ht="15.75" hidden="false" customHeight="false" outlineLevel="0" collapsed="false">
      <c r="A83" s="29"/>
      <c r="B83" s="76" t="n">
        <f aca="false">$B82+$B$21</f>
        <v>12.6</v>
      </c>
      <c r="C83" s="69" t="n">
        <f aca="false">B83/$D$17</f>
        <v>0.899999999999999</v>
      </c>
      <c r="D83" s="70" t="n">
        <f aca="false">($D$17-B83)/$D$17</f>
        <v>0.100000000000001</v>
      </c>
      <c r="E83" s="71" t="n">
        <f aca="false">((C83*D83)/2)*($E$17*($D$17^2))</f>
        <v>36348.4283400003</v>
      </c>
      <c r="F83" s="71" t="n">
        <f aca="false">IF(B83&lt;=$B$17,C83*($D$17-$B$17)*$F$17,D83*$B$17*$F$17)</f>
        <v>4000.00000000004</v>
      </c>
      <c r="G83" s="73" t="n">
        <f aca="false">IF(B83&lt;=$C$17,($G$17*($D$17-$C$17))/$D$17*B83,($G$17*($D$17-$C$17))/$D$17*B83-$G$17*(B83-$C$17))</f>
        <v>13000.0000000001</v>
      </c>
      <c r="H83" s="62"/>
      <c r="I83" s="74" t="n">
        <f aca="false">$E83+$F83+$G83</f>
        <v>53348.4283400005</v>
      </c>
      <c r="J83" s="50"/>
      <c r="L83" s="75"/>
      <c r="M83" s="75"/>
      <c r="N83" s="75"/>
    </row>
    <row r="84" customFormat="false" ht="15.75" hidden="false" customHeight="false" outlineLevel="0" collapsed="false">
      <c r="A84" s="29"/>
      <c r="B84" s="76" t="n">
        <f aca="false">$B83+$B$21</f>
        <v>12.8</v>
      </c>
      <c r="C84" s="69" t="n">
        <f aca="false">B84/$D$17</f>
        <v>0.914285714285713</v>
      </c>
      <c r="D84" s="70" t="n">
        <f aca="false">($D$17-B84)/$D$17</f>
        <v>0.0857142857142867</v>
      </c>
      <c r="E84" s="71" t="n">
        <f aca="false">((C84*D84)/2)*($E$17*($D$17^2))</f>
        <v>31650.3321600003</v>
      </c>
      <c r="F84" s="71" t="n">
        <f aca="false">IF(B84&lt;=$B$17,C84*($D$17-$B$17)*$F$17,D84*$B$17*$F$17)</f>
        <v>3428.57142857147</v>
      </c>
      <c r="G84" s="73" t="n">
        <f aca="false">IF(B84&lt;=$C$17,($G$17*($D$17-$C$17))/$D$17*B84,($G$17*($D$17-$C$17))/$D$17*B84-$G$17*(B84-$C$17))</f>
        <v>11142.8571428573</v>
      </c>
      <c r="H84" s="62"/>
      <c r="I84" s="74" t="n">
        <f aca="false">$E84+$F84+$G84</f>
        <v>46221.7607314291</v>
      </c>
      <c r="J84" s="50"/>
      <c r="L84" s="75"/>
      <c r="M84" s="75"/>
      <c r="N84" s="75"/>
    </row>
    <row r="85" customFormat="false" ht="15.75" hidden="false" customHeight="false" outlineLevel="0" collapsed="false">
      <c r="A85" s="29"/>
      <c r="B85" s="76" t="n">
        <f aca="false">$B84+$B$21</f>
        <v>13</v>
      </c>
      <c r="C85" s="69" t="n">
        <f aca="false">B85/$D$17</f>
        <v>0.928571428571428</v>
      </c>
      <c r="D85" s="70" t="n">
        <f aca="false">($D$17-B85)/$D$17</f>
        <v>0.0714285714285724</v>
      </c>
      <c r="E85" s="71" t="n">
        <f aca="false">((C85*D85)/2)*($E$17*($D$17^2))</f>
        <v>26787.3905000003</v>
      </c>
      <c r="F85" s="71" t="n">
        <f aca="false">IF(B85&lt;=$B$17,C85*($D$17-$B$17)*$F$17,D85*$B$17*$F$17)</f>
        <v>2857.1428571429</v>
      </c>
      <c r="G85" s="73" t="n">
        <f aca="false">IF(B85&lt;=$C$17,($G$17*($D$17-$C$17))/$D$17*B85,($G$17*($D$17-$C$17))/$D$17*B85-$G$17*(B85-$C$17))</f>
        <v>9285.71428571441</v>
      </c>
      <c r="H85" s="62"/>
      <c r="I85" s="74" t="n">
        <f aca="false">$E85+$F85+$G85</f>
        <v>38930.2476428576</v>
      </c>
      <c r="J85" s="50"/>
      <c r="L85" s="75"/>
      <c r="M85" s="75"/>
      <c r="N85" s="75"/>
    </row>
    <row r="86" customFormat="false" ht="15.75" hidden="false" customHeight="false" outlineLevel="0" collapsed="false">
      <c r="A86" s="29"/>
      <c r="B86" s="76" t="n">
        <f aca="false">$B85+$B$21</f>
        <v>13.2</v>
      </c>
      <c r="C86" s="69" t="n">
        <f aca="false">B86/$D$17</f>
        <v>0.942857142857142</v>
      </c>
      <c r="D86" s="70" t="n">
        <f aca="false">($D$17-B86)/$D$17</f>
        <v>0.0571428571428582</v>
      </c>
      <c r="E86" s="71" t="n">
        <f aca="false">((C86*D86)/2)*($E$17*($D$17^2))</f>
        <v>21759.6033600004</v>
      </c>
      <c r="F86" s="71" t="n">
        <f aca="false">IF(B86&lt;=$B$17,C86*($D$17-$B$17)*$F$17,D86*$B$17*$F$17)</f>
        <v>2285.71428571433</v>
      </c>
      <c r="G86" s="73" t="n">
        <f aca="false">IF(B86&lt;=$C$17,($G$17*($D$17-$C$17))/$D$17*B86,($G$17*($D$17-$C$17))/$D$17*B86-$G$17*(B86-$C$17))</f>
        <v>7428.57142857157</v>
      </c>
      <c r="H86" s="62"/>
      <c r="I86" s="74" t="n">
        <f aca="false">$E86+$F86+$G86</f>
        <v>31473.8890742863</v>
      </c>
      <c r="J86" s="50"/>
      <c r="L86" s="75"/>
      <c r="M86" s="75"/>
      <c r="N86" s="75"/>
    </row>
    <row r="87" customFormat="false" ht="15.75" hidden="false" customHeight="false" outlineLevel="0" collapsed="false">
      <c r="A87" s="29"/>
      <c r="B87" s="76" t="n">
        <f aca="false">$B86+$B$21</f>
        <v>13.4</v>
      </c>
      <c r="C87" s="69" t="n">
        <f aca="false">B87/$D$17</f>
        <v>0.957142857142856</v>
      </c>
      <c r="D87" s="70" t="n">
        <f aca="false">($D$17-B87)/$D$17</f>
        <v>0.042857142857144</v>
      </c>
      <c r="E87" s="71" t="n">
        <f aca="false">((C87*D87)/2)*($E$17*($D$17^2))</f>
        <v>16566.9707400004</v>
      </c>
      <c r="F87" s="71" t="n">
        <f aca="false">IF(B87&lt;=$B$17,C87*($D$17-$B$17)*$F$17,D87*$B$17*$F$17)</f>
        <v>1714.28571428576</v>
      </c>
      <c r="G87" s="73" t="n">
        <f aca="false">IF(B87&lt;=$C$17,($G$17*($D$17-$C$17))/$D$17*B87,($G$17*($D$17-$C$17))/$D$17*B87-$G$17*(B87-$C$17))</f>
        <v>5571.42857142873</v>
      </c>
      <c r="H87" s="62"/>
      <c r="I87" s="74" t="n">
        <f aca="false">$E87+$F87+$G87</f>
        <v>23852.6850257149</v>
      </c>
      <c r="J87" s="50"/>
      <c r="L87" s="75"/>
      <c r="M87" s="75"/>
      <c r="N87" s="75"/>
    </row>
    <row r="88" customFormat="false" ht="15.75" hidden="false" customHeight="false" outlineLevel="0" collapsed="false">
      <c r="A88" s="29"/>
      <c r="B88" s="76" t="n">
        <f aca="false">$B87+$B$21</f>
        <v>13.6</v>
      </c>
      <c r="C88" s="69" t="n">
        <f aca="false">B88/$D$17</f>
        <v>0.97142857142857</v>
      </c>
      <c r="D88" s="70" t="n">
        <f aca="false">($D$17-B88)/$D$17</f>
        <v>0.0285714285714297</v>
      </c>
      <c r="E88" s="71" t="n">
        <f aca="false">((C88*D88)/2)*($E$17*($D$17^2))</f>
        <v>11209.4926400004</v>
      </c>
      <c r="F88" s="71" t="n">
        <f aca="false">IF(B88&lt;=$B$17,C88*($D$17-$B$17)*$F$17,D88*$B$17*$F$17)</f>
        <v>1142.85714285719</v>
      </c>
      <c r="G88" s="73" t="n">
        <f aca="false">IF(B88&lt;=$C$17,($G$17*($D$17-$C$17))/$D$17*B88,($G$17*($D$17-$C$17))/$D$17*B88-$G$17*(B88-$C$17))</f>
        <v>3714.28571428586</v>
      </c>
      <c r="H88" s="62"/>
      <c r="I88" s="74" t="n">
        <f aca="false">$E88+$F88+$G88</f>
        <v>16066.6354971435</v>
      </c>
      <c r="J88" s="50"/>
      <c r="L88" s="75"/>
      <c r="M88" s="75"/>
      <c r="N88" s="75"/>
    </row>
    <row r="89" customFormat="false" ht="15.75" hidden="false" customHeight="false" outlineLevel="0" collapsed="false">
      <c r="A89" s="29"/>
      <c r="B89" s="76" t="n">
        <f aca="false">$B88+$B$21</f>
        <v>13.8</v>
      </c>
      <c r="C89" s="69" t="n">
        <f aca="false">B89/$D$17</f>
        <v>0.985714285714285</v>
      </c>
      <c r="D89" s="70" t="n">
        <f aca="false">($D$17-B89)/$D$17</f>
        <v>0.0142857142857155</v>
      </c>
      <c r="E89" s="71" t="n">
        <f aca="false">((C89*D89)/2)*($E$17*($D$17^2))</f>
        <v>5687.16906000048</v>
      </c>
      <c r="F89" s="71" t="n">
        <f aca="false">IF(B89&lt;=$B$17,C89*($D$17-$B$17)*$F$17,D89*$B$17*$F$17)</f>
        <v>571.42857142862</v>
      </c>
      <c r="G89" s="73" t="n">
        <f aca="false">IF(B89&lt;=$C$17,($G$17*($D$17-$C$17))/$D$17*B89,($G$17*($D$17-$C$17))/$D$17*B89-$G$17*(B89-$C$17))</f>
        <v>1857.14285714302</v>
      </c>
      <c r="H89" s="62"/>
      <c r="I89" s="74" t="n">
        <f aca="false">$E89+$F89+$G89</f>
        <v>8115.74048857211</v>
      </c>
      <c r="J89" s="50"/>
    </row>
    <row r="90" customFormat="false" ht="15.75" hidden="false" customHeight="false" outlineLevel="0" collapsed="false">
      <c r="A90" s="29"/>
      <c r="B90" s="76" t="n">
        <f aca="false">$B89+$B$21</f>
        <v>14</v>
      </c>
      <c r="C90" s="69" t="n">
        <f aca="false">B90/$D$17</f>
        <v>0.999999999999999</v>
      </c>
      <c r="D90" s="70" t="n">
        <f aca="false">($D$17-B90)/$D$17</f>
        <v>0</v>
      </c>
      <c r="E90" s="71" t="n">
        <f aca="false">((C90*D90)/2)*($E$17*($D$17^2))</f>
        <v>0</v>
      </c>
      <c r="F90" s="71" t="n">
        <f aca="false">IF(B90&lt;=$B$17,C90*($D$17-$B$17)*$F$17,D90*$B$17*$F$17)</f>
        <v>0</v>
      </c>
      <c r="G90" s="73" t="n">
        <f aca="false">IF(B90&lt;=$C$17,($G$17*($D$17-$C$17))/$D$17*B90,($G$17*($D$17-$C$17))/$D$17*B90-$G$17*(B90-$C$17))</f>
        <v>0</v>
      </c>
      <c r="H90" s="78"/>
      <c r="I90" s="74" t="n">
        <f aca="false">$E90+$F90+$G90</f>
        <v>0</v>
      </c>
      <c r="J90" s="50"/>
    </row>
    <row r="91" customFormat="false" ht="16.5" hidden="false" customHeight="false" outlineLevel="0" collapsed="false"/>
  </sheetData>
  <sheetProtection sheet="false"/>
  <mergeCells count="1">
    <mergeCell ref="I15:I17"/>
  </mergeCells>
  <printOptions headings="false" gridLines="false" gridLinesSet="true" horizontalCentered="false" verticalCentered="false"/>
  <pageMargins left="0.75" right="0.7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Informatik 1 WS13&C&"Calibri,Bold"&20&A&R&P/&N]]></oddHeader>
    <oddFooter>&amp;LNicklas Fitzgerald Gattringer_x000D_Mat#: 1330647&amp;C&amp;F&amp;R&amp;D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Phil</cp:lastModifiedBy>
  <cp:lastPrinted>2013-11-08T11:26:40Z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