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1" name="_xlnm.Print_Area" vbProcedure="false">'Eingabe QS'!$A$1:$H$50</definedName>
    <definedName function="false" hidden="false" localSheetId="0" name="_xlnm.Print_Area" vbProcedure="false">Ergebnisse!$A$1:$H$50</definedName>
    <definedName function="false" hidden="false" localSheetId="2" name="_xlnm.Print_Area" vbProcedure="false">Momente!$A$1:$H$79</definedName>
    <definedName function="false" hidden="false" localSheetId="2" name="_xlnm.Print_Titles" vbProcedure="false">Momente!$4:$8</definedName>
    <definedName function="false" hidden="false" name="Ergebniss" vbProcedure="false">'Eingabe QS'!$B$18:$G$24</definedName>
    <definedName function="false" hidden="false" name="Ergebnisse" vbProcedure="false">Ergebnisse!$B$18:$G$28</definedName>
    <definedName function="false" hidden="false" name="Nutzereingabe" vbProcedure="false">'Eingabe QS'!$B$5:$G$15</definedName>
    <definedName function="false" hidden="false" name="Nutzereingaben" vbProcedure="false">Ergebnisse!$B$5:$G$15</definedName>
    <definedName function="false" hidden="false" name="Nutzereingaben_1" vbProcedure="false">Ergebnisse!$B$5:$G$15</definedName>
    <definedName function="false" hidden="false" localSheetId="0" name="_xlnm.Print_Area" vbProcedure="false">Ergebnisse!$A$1:$H$50</definedName>
    <definedName function="false" hidden="false" localSheetId="0" name="_xlnm.Print_Area_0" vbProcedure="false">Ergebnisse!$A$1:$H$50</definedName>
    <definedName function="false" hidden="false" localSheetId="1" name="_xlnm.Print_Area" vbProcedure="false">'Eingabe QS'!$A$1:$H$50</definedName>
    <definedName function="false" hidden="false" localSheetId="1" name="_xlnm.Print_Area_0" vbProcedure="false">'Eingabe QS'!$A$1:$H$50</definedName>
    <definedName function="false" hidden="false" localSheetId="2" name="_xlnm.Print_Area" vbProcedure="false">Momente!$A$1:$H$79</definedName>
    <definedName function="false" hidden="false" localSheetId="2" name="_xlnm.Print_Area_0" vbProcedure="false">Momente!$A$1:$H$79</definedName>
    <definedName function="false" hidden="false" localSheetId="2" name="_xlnm.Print_Titles" vbProcedure="false">Momente!$4:$8</definedName>
    <definedName function="false" hidden="false" localSheetId="2" name="_xlnm.Print_Titles_0" vbProcedure="false">Momente!$4:$8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<sst xmlns="http://schemas.openxmlformats.org/spreadsheetml/2006/main" count="88" uniqueCount="66">
  <si>
    <t>Eingabeformular für den Benutzer</t>
  </si>
  <si>
    <t>Nutzereingaben</t>
  </si>
  <si>
    <t>Länge des Einfeldträgers</t>
  </si>
  <si>
    <t>L=</t>
  </si>
  <si>
    <t>[m]</t>
  </si>
  <si>
    <t>Einzellast Pz1</t>
  </si>
  <si>
    <t>Pz1=</t>
  </si>
  <si>
    <t>[N]</t>
  </si>
  <si>
    <t>Position der Einzellast x1</t>
  </si>
  <si>
    <t>x1=</t>
  </si>
  <si>
    <t>Einzellast Pz2</t>
  </si>
  <si>
    <t>Pz2=</t>
  </si>
  <si>
    <t>Position der Einzellast x2</t>
  </si>
  <si>
    <t>x2=</t>
  </si>
  <si>
    <t>Ergebnisse</t>
  </si>
  <si>
    <t>Gleichlast qz aus Eigengewicht</t>
  </si>
  <si>
    <t>qz=</t>
  </si>
  <si>
    <t>[N/m]</t>
  </si>
  <si>
    <t>Gleichlast pz aus Auflast</t>
  </si>
  <si>
    <t>pz=</t>
  </si>
  <si>
    <t>Maximales Moment</t>
  </si>
  <si>
    <t>Mmax=</t>
  </si>
  <si>
    <t>[Nm]</t>
  </si>
  <si>
    <t>zugehörige Biegespannung</t>
  </si>
  <si>
    <r>
      <t>σ</t>
    </r>
    <r>
      <rPr>
        <vertAlign val="subscript"/>
        <sz val="11"/>
        <color rgb="FF000000"/>
        <rFont val="Arial"/>
        <family val="2"/>
        <charset val="1"/>
      </rPr>
      <t>Mmax</t>
    </r>
    <r>
      <rPr>
        <sz val="11"/>
        <color rgb="FF000000"/>
        <rFont val="Arial"/>
        <family val="2"/>
        <charset val="1"/>
      </rPr>
      <t>=</t>
    </r>
  </si>
  <si>
    <t>[N/mm²]</t>
  </si>
  <si>
    <t>an der Stelle</t>
  </si>
  <si>
    <r>
      <t>x</t>
    </r>
    <r>
      <rPr>
        <vertAlign val="subscript"/>
        <sz val="11"/>
        <color rgb="FF000000"/>
        <rFont val="Arial"/>
        <family val="2"/>
        <charset val="1"/>
      </rPr>
      <t>Mmax</t>
    </r>
    <r>
      <rPr>
        <sz val="11"/>
        <color rgb="FF000000"/>
        <rFont val="Arial"/>
        <family val="2"/>
        <charset val="1"/>
      </rPr>
      <t>=</t>
    </r>
  </si>
  <si>
    <t>Diagramm</t>
  </si>
  <si>
    <t>Eingabe und Berechnung der querschnittsabhängigen Werte</t>
  </si>
  <si>
    <t>Breite</t>
  </si>
  <si>
    <t>b=</t>
  </si>
  <si>
    <t>[cm]</t>
  </si>
  <si>
    <t>Höhe</t>
  </si>
  <si>
    <t>h=</t>
  </si>
  <si>
    <t>Flanschdicke</t>
  </si>
  <si>
    <t>t=</t>
  </si>
  <si>
    <t>Stegdicke</t>
  </si>
  <si>
    <t>s=</t>
  </si>
  <si>
    <t>Wichte des Materials</t>
  </si>
  <si>
    <t>γ=</t>
  </si>
  <si>
    <t>[kg/m³]</t>
  </si>
  <si>
    <t>Querschnittsfläche</t>
  </si>
  <si>
    <t>A=</t>
  </si>
  <si>
    <t>[cm²]</t>
  </si>
  <si>
    <t>Flächenträgheitsmoment</t>
  </si>
  <si>
    <t>Iy=</t>
  </si>
  <si>
    <r>
      <t>[cm</t>
    </r>
    <r>
      <rPr>
        <vertAlign val="superscript"/>
        <sz val="11"/>
        <color rgb="FF000000"/>
        <rFont val="Arial"/>
        <family val="2"/>
        <charset val="1"/>
      </rPr>
      <t>4</t>
    </r>
    <r>
      <rPr>
        <sz val="11"/>
        <color rgb="FF000000"/>
        <rFont val="Arial"/>
        <family val="2"/>
        <charset val="1"/>
      </rPr>
      <t>]</t>
    </r>
  </si>
  <si>
    <t>Eigengewicht</t>
  </si>
  <si>
    <t>Querschnitt</t>
  </si>
  <si>
    <t>Berechnung der Biegemomente</t>
  </si>
  <si>
    <t>Position der Einzellast 1 (x1)</t>
  </si>
  <si>
    <t>Position der Einzellast 2 (x2)</t>
  </si>
  <si>
    <t>Gesamtlänge der Brücke (L)</t>
  </si>
  <si>
    <t>Eigengewicht &amp; Auflast (gz &amp; pz)</t>
  </si>
  <si>
    <t>Einzellast 1 (Pz1)</t>
  </si>
  <si>
    <t>Einzellast 2 (Pz2)</t>
  </si>
  <si>
    <t>x</t>
  </si>
  <si>
    <t>x/L</t>
  </si>
  <si>
    <t>(L-x)/L</t>
  </si>
  <si>
    <t>Md</t>
  </si>
  <si>
    <t>Mz1</t>
  </si>
  <si>
    <t>Mz2</t>
  </si>
  <si>
    <t>Mges</t>
  </si>
  <si>
    <t>Dropdowonliste: Länge des Einfeldträgers</t>
  </si>
  <si>
    <t>Länge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</si>
</sst>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0.00&quot; m&quot;"/>
    <numFmt numFmtId="167" formatCode="0.00&quot; N/m&quot;"/>
    <numFmt numFmtId="168" formatCode="0.00&quot; N&quot;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 Black"/>
      <family val="2"/>
      <charset val="1"/>
    </font>
    <font>
      <b val="tru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0"/>
      <name val="Arial"/>
      <family val="2"/>
    </font>
    <font>
      <b val="true"/>
      <sz val="10"/>
      <color rgb="FF595959"/>
      <name val="Calibri"/>
      <family val="2"/>
    </font>
    <font>
      <vertAlign val="superscript"/>
      <sz val="11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4BD97"/>
        <bgColor rgb="FFA6A6A6"/>
      </patternFill>
    </fill>
    <fill>
      <patternFill patternType="solid">
        <fgColor rgb="FFDDD9C3"/>
        <bgColor rgb="FFD9D9D9"/>
      </patternFill>
    </fill>
    <fill>
      <patternFill patternType="solid">
        <fgColor rgb="FFD9D9D9"/>
        <bgColor rgb="FFDDD9C3"/>
      </patternFill>
    </fill>
    <fill>
      <patternFill patternType="solid">
        <fgColor rgb="FFEEECE1"/>
        <bgColor rgb="FFD9D9D9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5" xfId="0" applyFont="true" applyBorder="true" applyAlignment="true" applyProtection="true">
      <alignment horizontal="left" vertical="center" textRotation="0" wrapText="false" indent="4" shrinkToFit="false"/>
      <protection locked="false" hidden="false"/>
    </xf>
    <xf numFmtId="164" fontId="6" fillId="3" borderId="0" xfId="0" applyFont="true" applyBorder="true" applyAlignment="true" applyProtection="true">
      <alignment horizontal="left" vertical="center" textRotation="0" wrapText="false" indent="4" shrinkToFit="false"/>
      <protection locked="false" hidden="false"/>
    </xf>
    <xf numFmtId="164" fontId="6" fillId="3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6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3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4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6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6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6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6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4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4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5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6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sz val="11"/>
        <color rgb="FF000000"/>
        <name val="Calibri"/>
        <family val="2"/>
        <charset val="1"/>
      </font>
      <fill>
        <patternFill>
          <bgColor rgb="FF92D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4F81BD"/>
      <rgbColor rgb="FF9999FF"/>
      <rgbColor rgb="FFC0504D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DDD9C3"/>
      <rgbColor rgb="FF3366FF"/>
      <rgbColor rgb="FF33CCCC"/>
      <rgbColor rgb="FF9BBB59"/>
      <rgbColor rgb="FFFFCC00"/>
      <rgbColor rgb="FFFF9900"/>
      <rgbColor rgb="FFFF6600"/>
      <rgbColor rgb="FF8064A2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595959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momente!$E$7:$E$8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f81bd"/>
            </a:solidFill>
            <a:ln w="28440">
              <a:solidFill>
                <a:srgbClr val="4f81bd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momente!$E$9:$E$79</c:f>
              <c:numCache>
                <c:formatCode>General</c:formatCode>
                <c:ptCount val="71"/>
                <c:pt idx="0">
                  <c:v>0</c:v>
                </c:pt>
                <c:pt idx="1">
                  <c:v>5657.77284786</c:v>
                </c:pt>
                <c:pt idx="2">
                  <c:v>11151.55227984</c:v>
                </c:pt>
                <c:pt idx="3">
                  <c:v>16481.33829594</c:v>
                </c:pt>
                <c:pt idx="4">
                  <c:v>21647.13089616</c:v>
                </c:pt>
                <c:pt idx="5">
                  <c:v>26648.9300805</c:v>
                </c:pt>
                <c:pt idx="6">
                  <c:v>31486.73584896</c:v>
                </c:pt>
                <c:pt idx="7">
                  <c:v>36160.54820154</c:v>
                </c:pt>
                <c:pt idx="8">
                  <c:v>40670.36713824</c:v>
                </c:pt>
                <c:pt idx="9">
                  <c:v>45016.19265906</c:v>
                </c:pt>
                <c:pt idx="10">
                  <c:v>49198.024764</c:v>
                </c:pt>
                <c:pt idx="11">
                  <c:v>53215.86345306</c:v>
                </c:pt>
                <c:pt idx="12">
                  <c:v>57069.70872624</c:v>
                </c:pt>
                <c:pt idx="13">
                  <c:v>60759.56058354</c:v>
                </c:pt>
                <c:pt idx="14">
                  <c:v>64285.41902496</c:v>
                </c:pt>
                <c:pt idx="15">
                  <c:v>67647.2840505</c:v>
                </c:pt>
                <c:pt idx="16">
                  <c:v>70845.15566016</c:v>
                </c:pt>
                <c:pt idx="17">
                  <c:v>73879.03385394</c:v>
                </c:pt>
                <c:pt idx="18">
                  <c:v>76748.91863184</c:v>
                </c:pt>
                <c:pt idx="19">
                  <c:v>79454.80999386</c:v>
                </c:pt>
                <c:pt idx="20">
                  <c:v>81996.70794</c:v>
                </c:pt>
                <c:pt idx="21">
                  <c:v>84374.61247026</c:v>
                </c:pt>
                <c:pt idx="22">
                  <c:v>86588.52358464</c:v>
                </c:pt>
                <c:pt idx="23">
                  <c:v>88638.44128314</c:v>
                </c:pt>
                <c:pt idx="24">
                  <c:v>90524.36556576</c:v>
                </c:pt>
                <c:pt idx="25">
                  <c:v>92246.2964325</c:v>
                </c:pt>
                <c:pt idx="26">
                  <c:v>93804.23388336</c:v>
                </c:pt>
                <c:pt idx="27">
                  <c:v>95198.17791834</c:v>
                </c:pt>
                <c:pt idx="28">
                  <c:v>96428.12853744</c:v>
                </c:pt>
                <c:pt idx="29">
                  <c:v>97494.08574066</c:v>
                </c:pt>
                <c:pt idx="30">
                  <c:v>98396.049528</c:v>
                </c:pt>
                <c:pt idx="31">
                  <c:v>99134.01989946</c:v>
                </c:pt>
                <c:pt idx="32">
                  <c:v>99707.99685504</c:v>
                </c:pt>
                <c:pt idx="33">
                  <c:v>100117.98039474</c:v>
                </c:pt>
                <c:pt idx="34">
                  <c:v>100363.97051856</c:v>
                </c:pt>
                <c:pt idx="35">
                  <c:v>100445.9672265</c:v>
                </c:pt>
                <c:pt idx="36">
                  <c:v>100363.97051856</c:v>
                </c:pt>
                <c:pt idx="37">
                  <c:v>100117.98039474</c:v>
                </c:pt>
                <c:pt idx="38">
                  <c:v>99707.99685504</c:v>
                </c:pt>
                <c:pt idx="39">
                  <c:v>99134.01989946</c:v>
                </c:pt>
                <c:pt idx="40">
                  <c:v>98396.049528</c:v>
                </c:pt>
                <c:pt idx="41">
                  <c:v>97494.08574066</c:v>
                </c:pt>
                <c:pt idx="42">
                  <c:v>96428.12853744</c:v>
                </c:pt>
                <c:pt idx="43">
                  <c:v>95198.17791834</c:v>
                </c:pt>
                <c:pt idx="44">
                  <c:v>93804.23388336</c:v>
                </c:pt>
                <c:pt idx="45">
                  <c:v>92246.2964325</c:v>
                </c:pt>
                <c:pt idx="46">
                  <c:v>90524.36556576</c:v>
                </c:pt>
                <c:pt idx="47">
                  <c:v>88638.44128314</c:v>
                </c:pt>
                <c:pt idx="48">
                  <c:v>86588.52358464</c:v>
                </c:pt>
                <c:pt idx="49">
                  <c:v>84374.61247026</c:v>
                </c:pt>
                <c:pt idx="50">
                  <c:v>81996.70794</c:v>
                </c:pt>
                <c:pt idx="51">
                  <c:v>79454.8099938601</c:v>
                </c:pt>
                <c:pt idx="52">
                  <c:v>76748.9186318401</c:v>
                </c:pt>
                <c:pt idx="53">
                  <c:v>73879.0338539401</c:v>
                </c:pt>
                <c:pt idx="54">
                  <c:v>70845.1556601601</c:v>
                </c:pt>
                <c:pt idx="55">
                  <c:v>67647.2840505001</c:v>
                </c:pt>
                <c:pt idx="56">
                  <c:v>64285.4190249601</c:v>
                </c:pt>
                <c:pt idx="57">
                  <c:v>60759.5605835402</c:v>
                </c:pt>
                <c:pt idx="58">
                  <c:v>57069.7087262402</c:v>
                </c:pt>
                <c:pt idx="59">
                  <c:v>53215.8634530602</c:v>
                </c:pt>
                <c:pt idx="60">
                  <c:v>49198.0247640002</c:v>
                </c:pt>
                <c:pt idx="61">
                  <c:v>45016.1926590602</c:v>
                </c:pt>
                <c:pt idx="62">
                  <c:v>40670.3671382403</c:v>
                </c:pt>
                <c:pt idx="63">
                  <c:v>36160.5482015403</c:v>
                </c:pt>
                <c:pt idx="64">
                  <c:v>31486.7358489603</c:v>
                </c:pt>
                <c:pt idx="65">
                  <c:v>26648.9300805003</c:v>
                </c:pt>
                <c:pt idx="66">
                  <c:v>21647.1308961604</c:v>
                </c:pt>
                <c:pt idx="67">
                  <c:v>16481.3382959404</c:v>
                </c:pt>
                <c:pt idx="68">
                  <c:v>11151.5522798404</c:v>
                </c:pt>
                <c:pt idx="69">
                  <c:v>5657.77284786048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momente!$F$7:$F$8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c0504d"/>
            </a:solidFill>
            <a:ln w="28440">
              <a:solidFill>
                <a:srgbClr val="c0504d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momente!$F$9:$F$79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momente!$G$7:$G$8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bbb59"/>
            </a:solidFill>
            <a:ln w="28440">
              <a:solidFill>
                <a:srgbClr val="9bbb59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momente!$G$9:$G$79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momente!$H$7:$H$8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8064a2"/>
            </a:solidFill>
            <a:ln w="28440">
              <a:solidFill>
                <a:srgbClr val="8064a2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momente!$A$9:$A$79</c:f>
              <c:strCache>
                <c:ptCount val="71"/>
                <c:pt idx="0">
                  <c:v>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momente!$H$9:$H$79</c:f>
              <c:numCache>
                <c:formatCode>General</c:formatCode>
                <c:ptCount val="71"/>
                <c:pt idx="0">
                  <c:v>0</c:v>
                </c:pt>
                <c:pt idx="1">
                  <c:v>11229.2014192886</c:v>
                </c:pt>
                <c:pt idx="2">
                  <c:v>22294.4094226971</c:v>
                </c:pt>
                <c:pt idx="3">
                  <c:v>33195.6240102257</c:v>
                </c:pt>
                <c:pt idx="4">
                  <c:v>43932.8451818743</c:v>
                </c:pt>
                <c:pt idx="5">
                  <c:v>54506.0729376428</c:v>
                </c:pt>
                <c:pt idx="6">
                  <c:v>64915.3072775314</c:v>
                </c:pt>
                <c:pt idx="7">
                  <c:v>75160.54820154</c:v>
                </c:pt>
                <c:pt idx="8">
                  <c:v>85241.7957096686</c:v>
                </c:pt>
                <c:pt idx="9">
                  <c:v>95159.0498019171</c:v>
                </c:pt>
                <c:pt idx="10">
                  <c:v>104912.310478286</c:v>
                </c:pt>
                <c:pt idx="11">
                  <c:v>110501.577738774</c:v>
                </c:pt>
                <c:pt idx="12">
                  <c:v>115926.851583383</c:v>
                </c:pt>
                <c:pt idx="13">
                  <c:v>121188.132012111</c:v>
                </c:pt>
                <c:pt idx="14">
                  <c:v>126285.41902496</c:v>
                </c:pt>
                <c:pt idx="15">
                  <c:v>131218.712621929</c:v>
                </c:pt>
                <c:pt idx="16">
                  <c:v>135988.012803017</c:v>
                </c:pt>
                <c:pt idx="17">
                  <c:v>140593.319568226</c:v>
                </c:pt>
                <c:pt idx="18">
                  <c:v>145034.632917554</c:v>
                </c:pt>
                <c:pt idx="19">
                  <c:v>149311.952851003</c:v>
                </c:pt>
                <c:pt idx="20">
                  <c:v>153425.279368571</c:v>
                </c:pt>
                <c:pt idx="21">
                  <c:v>157374.61247026</c:v>
                </c:pt>
                <c:pt idx="22">
                  <c:v>161159.952156069</c:v>
                </c:pt>
                <c:pt idx="23">
                  <c:v>164781.298425997</c:v>
                </c:pt>
                <c:pt idx="24">
                  <c:v>168238.651280046</c:v>
                </c:pt>
                <c:pt idx="25">
                  <c:v>171532.010718214</c:v>
                </c:pt>
                <c:pt idx="26">
                  <c:v>174661.376740503</c:v>
                </c:pt>
                <c:pt idx="27">
                  <c:v>177626.749346911</c:v>
                </c:pt>
                <c:pt idx="28">
                  <c:v>180428.12853744</c:v>
                </c:pt>
                <c:pt idx="29">
                  <c:v>183065.514312089</c:v>
                </c:pt>
                <c:pt idx="30">
                  <c:v>185538.906670857</c:v>
                </c:pt>
                <c:pt idx="31">
                  <c:v>187848.305613746</c:v>
                </c:pt>
                <c:pt idx="32">
                  <c:v>189993.711140754</c:v>
                </c:pt>
                <c:pt idx="33">
                  <c:v>189975.123251883</c:v>
                </c:pt>
                <c:pt idx="34">
                  <c:v>187792.541947131</c:v>
                </c:pt>
                <c:pt idx="35">
                  <c:v>185445.9672265</c:v>
                </c:pt>
                <c:pt idx="36">
                  <c:v>182935.399089989</c:v>
                </c:pt>
                <c:pt idx="37">
                  <c:v>180260.837537597</c:v>
                </c:pt>
                <c:pt idx="38">
                  <c:v>177422.282569326</c:v>
                </c:pt>
                <c:pt idx="39">
                  <c:v>174419.734185174</c:v>
                </c:pt>
                <c:pt idx="40">
                  <c:v>171253.192385143</c:v>
                </c:pt>
                <c:pt idx="41">
                  <c:v>167922.657169231</c:v>
                </c:pt>
                <c:pt idx="42">
                  <c:v>164428.12853744</c:v>
                </c:pt>
                <c:pt idx="43">
                  <c:v>160769.606489769</c:v>
                </c:pt>
                <c:pt idx="44">
                  <c:v>156947.091026217</c:v>
                </c:pt>
                <c:pt idx="45">
                  <c:v>152960.582146786</c:v>
                </c:pt>
                <c:pt idx="46">
                  <c:v>148810.079851474</c:v>
                </c:pt>
                <c:pt idx="47">
                  <c:v>144495.584140283</c:v>
                </c:pt>
                <c:pt idx="48">
                  <c:v>140017.095013211</c:v>
                </c:pt>
                <c:pt idx="49">
                  <c:v>135374.61247026</c:v>
                </c:pt>
                <c:pt idx="50">
                  <c:v>130568.136511429</c:v>
                </c:pt>
                <c:pt idx="51">
                  <c:v>125597.667136717</c:v>
                </c:pt>
                <c:pt idx="52">
                  <c:v>120463.204346126</c:v>
                </c:pt>
                <c:pt idx="53">
                  <c:v>115164.748139654</c:v>
                </c:pt>
                <c:pt idx="54">
                  <c:v>109702.298517303</c:v>
                </c:pt>
                <c:pt idx="55">
                  <c:v>104075.855479072</c:v>
                </c:pt>
                <c:pt idx="56">
                  <c:v>98285.4190249602</c:v>
                </c:pt>
                <c:pt idx="57">
                  <c:v>92330.9891549688</c:v>
                </c:pt>
                <c:pt idx="58">
                  <c:v>86212.5658690974</c:v>
                </c:pt>
                <c:pt idx="59">
                  <c:v>79930.149167346</c:v>
                </c:pt>
                <c:pt idx="60">
                  <c:v>73483.7390497146</c:v>
                </c:pt>
                <c:pt idx="61">
                  <c:v>66873.3355162032</c:v>
                </c:pt>
                <c:pt idx="62">
                  <c:v>60098.9385668118</c:v>
                </c:pt>
                <c:pt idx="63">
                  <c:v>53160.5482015404</c:v>
                </c:pt>
                <c:pt idx="64">
                  <c:v>46058.1644203891</c:v>
                </c:pt>
                <c:pt idx="65">
                  <c:v>38791.7872233577</c:v>
                </c:pt>
                <c:pt idx="66">
                  <c:v>31361.4166104463</c:v>
                </c:pt>
                <c:pt idx="67">
                  <c:v>23767.0525816549</c:v>
                </c:pt>
                <c:pt idx="68">
                  <c:v>16008.6951369835</c:v>
                </c:pt>
                <c:pt idx="69">
                  <c:v>8086.34427643211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53492147"/>
        <c:axId val="29150724"/>
      </c:lineChart>
      <c:catAx>
        <c:axId val="534921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595959"/>
                    </a:solidFill>
                    <a:latin typeface="Calibri"/>
                  </a:rPr>
                  <a:t>Länge [m]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29150724"/>
        <c:crosses val="autoZero"/>
        <c:auto val="1"/>
        <c:lblAlgn val="ctr"/>
        <c:lblOffset val="100"/>
      </c:catAx>
      <c:valAx>
        <c:axId val="29150724"/>
        <c:scaling>
          <c:orientation val="minMax"/>
        </c:scaling>
        <c:delete val="0"/>
        <c:axPos val="l"/>
        <c:majorGridlines>
          <c:spPr>
            <a:ln w="9360">
              <a:solidFill>
                <a:srgbClr val="a6a6a6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595959"/>
                    </a:solidFill>
                    <a:latin typeface="Calibri"/>
                  </a:rPr>
                  <a:t>Moment [N/m]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noFill/>
          </a:ln>
        </c:spPr>
        <c:crossAx val="53492147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noFill/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73080</xdr:colOff>
      <xdr:row>31</xdr:row>
      <xdr:rowOff>124920</xdr:rowOff>
    </xdr:from>
    <xdr:to>
      <xdr:col>6</xdr:col>
      <xdr:colOff>777240</xdr:colOff>
      <xdr:row>45</xdr:row>
      <xdr:rowOff>148320</xdr:rowOff>
    </xdr:to>
    <xdr:graphicFrame>
      <xdr:nvGraphicFramePr>
        <xdr:cNvPr id="0" name="Chart 2"/>
        <xdr:cNvGraphicFramePr/>
      </xdr:nvGraphicFramePr>
      <xdr:xfrm>
        <a:off x="687600" y="5203440"/>
        <a:ext cx="4733280" cy="269028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101520</xdr:colOff>
      <xdr:row>27</xdr:row>
      <xdr:rowOff>92520</xdr:rowOff>
    </xdr:from>
    <xdr:to>
      <xdr:col>7</xdr:col>
      <xdr:colOff>97560</xdr:colOff>
      <xdr:row>41</xdr:row>
      <xdr:rowOff>130320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716040" y="4636440"/>
          <a:ext cx="4830840" cy="2704680"/>
        </a:xfrm>
        <a:prstGeom prst="rect">
          <a:avLst/>
        </a:prstGeom>
        <a:ln w="38160">
          <a:solidFill>
            <a:srgbClr val="000000"/>
          </a:solidFill>
          <a:miter/>
        </a:ln>
        <a:effectLst>
          <a:outerShdw algn="tl" blurRad="50800" dir="2700000" dist="38100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7" hidden="false" style="0" width="11.4183673469388" collapsed="true"/>
    <col min="8" max="8" hidden="false" style="0" width="8.70918367346939" collapsed="true"/>
    <col min="9" max="1025" hidden="false" style="0" width="11.4183673469388" collapsed="true"/>
  </cols>
  <sheetData>
    <row r="1" customFormat="false" ht="1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/>
    </row>
    <row r="2" customFormat="false" ht="15.75" hidden="false" customHeight="true" outlineLevel="0" collapsed="false">
      <c r="A2" s="1"/>
      <c r="B2" s="1"/>
      <c r="C2" s="1"/>
      <c r="D2" s="1"/>
      <c r="E2" s="1"/>
      <c r="F2" s="1"/>
      <c r="G2" s="1"/>
      <c r="H2" s="1"/>
    </row>
    <row r="3" customFormat="false" ht="15" hidden="false" customHeight="false" outlineLevel="0" collapsed="false">
      <c r="A3" s="2"/>
      <c r="B3" s="2"/>
      <c r="C3" s="2"/>
      <c r="D3" s="2"/>
      <c r="E3" s="2"/>
      <c r="F3" s="2"/>
      <c r="G3" s="2"/>
      <c r="H3" s="2"/>
    </row>
    <row r="4" customFormat="false" ht="13.8" hidden="false" customHeight="false" outlineLevel="0" collapsed="false">
      <c r="A4" s="2"/>
      <c r="B4" s="3" t="s">
        <v>1</v>
      </c>
      <c r="C4" s="3"/>
      <c r="D4" s="2"/>
      <c r="E4" s="2"/>
      <c r="F4" s="2"/>
      <c r="G4" s="2"/>
      <c r="H4" s="2"/>
    </row>
    <row r="5" customFormat="false" ht="9.95" hidden="false" customHeight="true" outlineLevel="0" collapsed="false">
      <c r="A5" s="2"/>
      <c r="B5" s="4"/>
      <c r="C5" s="5"/>
      <c r="D5" s="5"/>
      <c r="E5" s="5"/>
      <c r="F5" s="5"/>
      <c r="G5" s="6"/>
      <c r="H5" s="2"/>
    </row>
    <row r="6" customFormat="false" ht="13.8" hidden="false" customHeight="false" outlineLevel="0" collapsed="false">
      <c r="A6" s="2"/>
      <c r="B6" s="7" t="s">
        <v>2</v>
      </c>
      <c r="C6" s="8"/>
      <c r="D6" s="8"/>
      <c r="E6" s="9" t="s">
        <v>3</v>
      </c>
      <c r="F6" s="10" t="n">
        <v>14</v>
      </c>
      <c r="G6" s="11" t="s">
        <v>4</v>
      </c>
      <c r="H6" s="2"/>
    </row>
    <row r="7" customFormat="false" ht="9.95" hidden="false" customHeight="true" outlineLevel="0" collapsed="false">
      <c r="A7" s="2"/>
      <c r="B7" s="12"/>
      <c r="C7" s="13"/>
      <c r="D7" s="13"/>
      <c r="E7" s="13"/>
      <c r="F7" s="14"/>
      <c r="G7" s="11"/>
      <c r="H7" s="2"/>
    </row>
    <row r="8" customFormat="false" ht="15" hidden="false" customHeight="false" outlineLevel="0" collapsed="false">
      <c r="A8" s="2"/>
      <c r="B8" s="7" t="s">
        <v>5</v>
      </c>
      <c r="C8" s="7"/>
      <c r="D8" s="7"/>
      <c r="E8" s="9" t="s">
        <v>6</v>
      </c>
      <c r="F8" s="10" t="n">
        <v>20000</v>
      </c>
      <c r="G8" s="11" t="s">
        <v>7</v>
      </c>
      <c r="H8" s="2"/>
      <c r="J8" s="15"/>
    </row>
    <row r="9" customFormat="false" ht="9.95" hidden="false" customHeight="true" outlineLevel="0" collapsed="false">
      <c r="A9" s="2"/>
      <c r="B9" s="12"/>
      <c r="C9" s="13"/>
      <c r="D9" s="13"/>
      <c r="E9" s="13"/>
      <c r="F9" s="13"/>
      <c r="G9" s="11"/>
      <c r="H9" s="2"/>
    </row>
    <row r="10" customFormat="false" ht="13.8" hidden="false" customHeight="false" outlineLevel="0" collapsed="false">
      <c r="A10" s="2"/>
      <c r="B10" s="7" t="s">
        <v>8</v>
      </c>
      <c r="C10" s="7"/>
      <c r="D10" s="7"/>
      <c r="E10" s="9" t="s">
        <v>9</v>
      </c>
      <c r="F10" s="10" t="n">
        <v>2</v>
      </c>
      <c r="G10" s="11" t="s">
        <v>4</v>
      </c>
      <c r="H10" s="2"/>
    </row>
    <row r="11" customFormat="false" ht="9.95" hidden="false" customHeight="true" outlineLevel="0" collapsed="false">
      <c r="A11" s="2"/>
      <c r="B11" s="12"/>
      <c r="C11" s="13"/>
      <c r="D11" s="13"/>
      <c r="E11" s="13"/>
      <c r="F11" s="13"/>
      <c r="G11" s="11"/>
      <c r="H11" s="2"/>
    </row>
    <row r="12" customFormat="false" ht="15" hidden="false" customHeight="false" outlineLevel="0" collapsed="false">
      <c r="A12" s="2"/>
      <c r="B12" s="7" t="s">
        <v>10</v>
      </c>
      <c r="C12" s="7"/>
      <c r="D12" s="7"/>
      <c r="E12" s="9" t="s">
        <v>11</v>
      </c>
      <c r="F12" s="10" t="n">
        <v>20000</v>
      </c>
      <c r="G12" s="11" t="s">
        <v>7</v>
      </c>
      <c r="H12" s="2"/>
    </row>
    <row r="13" customFormat="false" ht="9.95" hidden="false" customHeight="true" outlineLevel="0" collapsed="false">
      <c r="A13" s="2"/>
      <c r="B13" s="12"/>
      <c r="C13" s="13"/>
      <c r="D13" s="13"/>
      <c r="E13" s="13"/>
      <c r="F13" s="13"/>
      <c r="G13" s="11"/>
      <c r="H13" s="2"/>
    </row>
    <row r="14" customFormat="false" ht="15" hidden="false" customHeight="false" outlineLevel="0" collapsed="false">
      <c r="A14" s="2"/>
      <c r="B14" s="7" t="s">
        <v>12</v>
      </c>
      <c r="C14" s="7"/>
      <c r="D14" s="7"/>
      <c r="E14" s="9" t="s">
        <v>13</v>
      </c>
      <c r="F14" s="10" t="n">
        <v>6.5</v>
      </c>
      <c r="G14" s="11" t="s">
        <v>4</v>
      </c>
      <c r="H14" s="2"/>
    </row>
    <row r="15" customFormat="false" ht="9.95" hidden="false" customHeight="true" outlineLevel="0" collapsed="false">
      <c r="A15" s="2"/>
      <c r="B15" s="16"/>
      <c r="C15" s="17"/>
      <c r="D15" s="17"/>
      <c r="E15" s="18"/>
      <c r="F15" s="18"/>
      <c r="G15" s="19"/>
      <c r="H15" s="2"/>
    </row>
    <row r="16" customFormat="false" ht="15" hidden="false" customHeight="false" outlineLevel="0" collapsed="false">
      <c r="A16" s="2"/>
      <c r="B16" s="2"/>
      <c r="C16" s="2"/>
      <c r="D16" s="2"/>
      <c r="E16" s="2"/>
      <c r="F16" s="2"/>
      <c r="G16" s="2"/>
      <c r="H16" s="2"/>
    </row>
    <row r="17" customFormat="false" ht="15" hidden="false" customHeight="true" outlineLevel="0" collapsed="false">
      <c r="A17" s="2"/>
      <c r="B17" s="3" t="s">
        <v>14</v>
      </c>
      <c r="C17" s="3"/>
      <c r="D17" s="20"/>
      <c r="E17" s="20"/>
      <c r="F17" s="20"/>
      <c r="G17" s="20"/>
      <c r="H17" s="2"/>
    </row>
    <row r="18" customFormat="false" ht="9.95" hidden="false" customHeight="true" outlineLevel="0" collapsed="false">
      <c r="A18" s="2"/>
      <c r="B18" s="21"/>
      <c r="C18" s="22"/>
      <c r="D18" s="23"/>
      <c r="E18" s="23"/>
      <c r="F18" s="23"/>
      <c r="G18" s="24"/>
      <c r="H18" s="2"/>
    </row>
    <row r="19" customFormat="false" ht="15" hidden="false" customHeight="false" outlineLevel="0" collapsed="false">
      <c r="A19" s="2"/>
      <c r="B19" s="7" t="s">
        <v>15</v>
      </c>
      <c r="C19" s="7"/>
      <c r="D19" s="7"/>
      <c r="E19" s="9" t="s">
        <v>16</v>
      </c>
      <c r="F19" s="25" t="n">
        <f aca="false">IF(OR(F6="",F8="",F10="",F12="",F14="",'Eingabe QS'!F6="",'Eingabe QS'!F8="",'Eingabe QS'!F10="",'Eingabe QS'!F12="",'Eingabe QS'!F14=""),"",'Eingabe QS'!F23)</f>
        <v>1099.835397</v>
      </c>
      <c r="G19" s="11" t="s">
        <v>17</v>
      </c>
      <c r="H19" s="2"/>
    </row>
    <row r="20" customFormat="false" ht="9.95" hidden="false" customHeight="true" outlineLevel="0" collapsed="false">
      <c r="A20" s="2"/>
      <c r="B20" s="12"/>
      <c r="C20" s="13"/>
      <c r="D20" s="13"/>
      <c r="E20" s="13"/>
      <c r="F20" s="14"/>
      <c r="G20" s="11"/>
      <c r="H20" s="2"/>
    </row>
    <row r="21" customFormat="false" ht="13.8" hidden="false" customHeight="false" outlineLevel="0" collapsed="false">
      <c r="A21" s="2"/>
      <c r="B21" s="7" t="s">
        <v>18</v>
      </c>
      <c r="C21" s="7"/>
      <c r="D21" s="7"/>
      <c r="E21" s="9" t="s">
        <v>19</v>
      </c>
      <c r="F21" s="25" t="n">
        <f aca="false">IF(OR(F6="",F8="",F10="",F12="",F14="",'Eingabe QS'!F6="",'Eingabe QS'!F8="",'Eingabe QS'!F10="",'Eingabe QS'!F12="",'Eingabe QS'!F14=""),"",3000)</f>
        <v>3000</v>
      </c>
      <c r="G21" s="11" t="s">
        <v>17</v>
      </c>
      <c r="H21" s="2"/>
    </row>
    <row r="22" customFormat="false" ht="9.95" hidden="false" customHeight="true" outlineLevel="0" collapsed="false">
      <c r="A22" s="2"/>
      <c r="B22" s="12"/>
      <c r="C22" s="13"/>
      <c r="D22" s="13"/>
      <c r="E22" s="13"/>
      <c r="F22" s="13"/>
      <c r="G22" s="11"/>
      <c r="H22" s="2"/>
    </row>
    <row r="23" customFormat="false" ht="15" hidden="false" customHeight="false" outlineLevel="0" collapsed="false">
      <c r="A23" s="2"/>
      <c r="B23" s="7" t="s">
        <v>20</v>
      </c>
      <c r="C23" s="7"/>
      <c r="D23" s="7"/>
      <c r="E23" s="9" t="s">
        <v>21</v>
      </c>
      <c r="F23" s="25" t="n">
        <f aca="false">IF(OR(F6="",F8="",F10="",F12="",F14="",'Eingabe QS'!F6="",'Eingabe QS'!F8="",'Eingabe QS'!F10="",'Eingabe QS'!F12="",'Eingabe QS'!F14=""),"",MAX(Momente!H9:H79))</f>
        <v>189993.711140754</v>
      </c>
      <c r="G23" s="11" t="s">
        <v>22</v>
      </c>
      <c r="H23" s="2"/>
    </row>
    <row r="24" customFormat="false" ht="9.95" hidden="false" customHeight="true" outlineLevel="0" collapsed="false">
      <c r="A24" s="2"/>
      <c r="B24" s="12"/>
      <c r="C24" s="13"/>
      <c r="D24" s="13"/>
      <c r="E24" s="13"/>
      <c r="F24" s="13"/>
      <c r="G24" s="11"/>
      <c r="H24" s="2"/>
    </row>
    <row r="25" customFormat="false" ht="15" hidden="false" customHeight="true" outlineLevel="0" collapsed="false">
      <c r="A25" s="2"/>
      <c r="B25" s="7" t="s">
        <v>23</v>
      </c>
      <c r="C25" s="7"/>
      <c r="D25" s="7"/>
      <c r="E25" s="9" t="s">
        <v>24</v>
      </c>
      <c r="F25" s="26" t="n">
        <f aca="false">IF(OR(F6="",F8="",F10="",F12="",F14="",'Eingabe QS'!F6="",'Eingabe QS'!F8="",'Eingabe QS'!F10="",'Eingabe QS'!F12="",'Eingabe QS'!F14=""),"",F23/Ergebnisse!F21*'Eingabe QS'!F8/2)</f>
        <v>949.968555703772</v>
      </c>
      <c r="G25" s="11" t="s">
        <v>25</v>
      </c>
      <c r="H25" s="2"/>
    </row>
    <row r="26" customFormat="false" ht="9.95" hidden="false" customHeight="true" outlineLevel="0" collapsed="false">
      <c r="A26" s="2"/>
      <c r="B26" s="12"/>
      <c r="C26" s="13"/>
      <c r="D26" s="13"/>
      <c r="E26" s="13"/>
      <c r="F26" s="13"/>
      <c r="G26" s="11"/>
      <c r="H26" s="2"/>
    </row>
    <row r="27" customFormat="false" ht="15" hidden="false" customHeight="true" outlineLevel="0" collapsed="false">
      <c r="A27" s="2"/>
      <c r="B27" s="7" t="s">
        <v>26</v>
      </c>
      <c r="C27" s="7"/>
      <c r="D27" s="7"/>
      <c r="E27" s="9" t="s">
        <v>27</v>
      </c>
      <c r="F27" s="26" t="n">
        <f aca="false">IF(OR(F6="",F8="",F10="",F12="",F14="",'Eingabe QS'!F6="",'Eingabe QS'!F8="",'Eingabe QS'!F10="",'Eingabe QS'!F12="",'Eingabe QS'!F14=""),"",VLOOKUP(F23,Momente!H9:I79,2,0))</f>
        <v>6.4</v>
      </c>
      <c r="G27" s="11" t="s">
        <v>4</v>
      </c>
      <c r="H27" s="2"/>
    </row>
    <row r="28" customFormat="false" ht="9.95" hidden="false" customHeight="true" outlineLevel="0" collapsed="false">
      <c r="A28" s="2"/>
      <c r="B28" s="27"/>
      <c r="C28" s="18"/>
      <c r="D28" s="18"/>
      <c r="E28" s="18"/>
      <c r="F28" s="18"/>
      <c r="G28" s="19"/>
      <c r="H28" s="2"/>
    </row>
    <row r="29" customFormat="false" ht="15" hidden="false" customHeight="false" outlineLevel="0" collapsed="false">
      <c r="A29" s="2"/>
      <c r="B29" s="2"/>
      <c r="C29" s="2"/>
      <c r="D29" s="2"/>
      <c r="E29" s="2"/>
      <c r="F29" s="2"/>
      <c r="G29" s="2"/>
      <c r="H29" s="2"/>
    </row>
    <row r="30" customFormat="false" ht="13.8" hidden="false" customHeight="false" outlineLevel="0" collapsed="false">
      <c r="A30" s="2"/>
      <c r="B30" s="3" t="s">
        <v>28</v>
      </c>
      <c r="C30" s="3"/>
      <c r="D30" s="2"/>
      <c r="E30" s="2"/>
      <c r="F30" s="2"/>
      <c r="G30" s="2"/>
      <c r="H30" s="2"/>
    </row>
    <row r="31" customFormat="false" ht="15.75" hidden="false" customHeight="false" outlineLevel="0" collapsed="false">
      <c r="A31" s="2"/>
      <c r="B31" s="2"/>
      <c r="C31" s="2"/>
      <c r="D31" s="2"/>
      <c r="E31" s="2"/>
      <c r="F31" s="2"/>
      <c r="G31" s="2"/>
      <c r="H31" s="2"/>
    </row>
    <row r="32" customFormat="false" ht="15" hidden="false" customHeight="false" outlineLevel="0" collapsed="false">
      <c r="A32" s="2"/>
      <c r="B32" s="4"/>
      <c r="C32" s="5"/>
      <c r="D32" s="5"/>
      <c r="E32" s="5"/>
      <c r="F32" s="5"/>
      <c r="G32" s="6"/>
      <c r="H32" s="2"/>
    </row>
    <row r="33" customFormat="false" ht="15" hidden="false" customHeight="false" outlineLevel="0" collapsed="false">
      <c r="A33" s="2"/>
      <c r="B33" s="28"/>
      <c r="C33" s="29"/>
      <c r="D33" s="29"/>
      <c r="E33" s="29"/>
      <c r="F33" s="29"/>
      <c r="G33" s="30"/>
      <c r="H33" s="2"/>
    </row>
    <row r="34" customFormat="false" ht="15" hidden="false" customHeight="false" outlineLevel="0" collapsed="false">
      <c r="A34" s="2"/>
      <c r="B34" s="28"/>
      <c r="C34" s="29"/>
      <c r="D34" s="29"/>
      <c r="E34" s="29"/>
      <c r="F34" s="29"/>
      <c r="G34" s="30"/>
      <c r="H34" s="2"/>
    </row>
    <row r="35" customFormat="false" ht="15" hidden="false" customHeight="false" outlineLevel="0" collapsed="false">
      <c r="A35" s="2"/>
      <c r="B35" s="28"/>
      <c r="C35" s="29"/>
      <c r="D35" s="29"/>
      <c r="E35" s="29"/>
      <c r="F35" s="29"/>
      <c r="G35" s="30"/>
      <c r="H35" s="2"/>
    </row>
    <row r="36" customFormat="false" ht="15" hidden="false" customHeight="false" outlineLevel="0" collapsed="false">
      <c r="A36" s="2"/>
      <c r="B36" s="28"/>
      <c r="C36" s="29"/>
      <c r="D36" s="29"/>
      <c r="E36" s="29"/>
      <c r="F36" s="29"/>
      <c r="G36" s="30"/>
      <c r="H36" s="2"/>
    </row>
    <row r="37" customFormat="false" ht="15" hidden="false" customHeight="false" outlineLevel="0" collapsed="false">
      <c r="A37" s="2"/>
      <c r="B37" s="28"/>
      <c r="C37" s="29"/>
      <c r="D37" s="29"/>
      <c r="E37" s="29"/>
      <c r="F37" s="29"/>
      <c r="G37" s="30"/>
      <c r="H37" s="2"/>
    </row>
    <row r="38" customFormat="false" ht="15" hidden="false" customHeight="false" outlineLevel="0" collapsed="false">
      <c r="A38" s="2"/>
      <c r="B38" s="28"/>
      <c r="C38" s="29"/>
      <c r="D38" s="29"/>
      <c r="E38" s="29"/>
      <c r="F38" s="29"/>
      <c r="G38" s="30"/>
      <c r="H38" s="2"/>
    </row>
    <row r="39" customFormat="false" ht="15" hidden="false" customHeight="false" outlineLevel="0" collapsed="false">
      <c r="A39" s="2"/>
      <c r="B39" s="28"/>
      <c r="C39" s="29"/>
      <c r="D39" s="29"/>
      <c r="E39" s="29"/>
      <c r="F39" s="29"/>
      <c r="G39" s="30"/>
      <c r="H39" s="2"/>
    </row>
    <row r="40" customFormat="false" ht="15" hidden="false" customHeight="false" outlineLevel="0" collapsed="false">
      <c r="A40" s="2"/>
      <c r="B40" s="28"/>
      <c r="C40" s="29"/>
      <c r="D40" s="29"/>
      <c r="E40" s="29"/>
      <c r="F40" s="29"/>
      <c r="G40" s="30"/>
      <c r="H40" s="2"/>
    </row>
    <row r="41" customFormat="false" ht="15" hidden="false" customHeight="false" outlineLevel="0" collapsed="false">
      <c r="A41" s="2"/>
      <c r="B41" s="28"/>
      <c r="C41" s="29"/>
      <c r="D41" s="29"/>
      <c r="E41" s="29"/>
      <c r="F41" s="29"/>
      <c r="G41" s="30"/>
      <c r="H41" s="2"/>
    </row>
    <row r="42" customFormat="false" ht="15" hidden="false" customHeight="false" outlineLevel="0" collapsed="false">
      <c r="A42" s="2"/>
      <c r="B42" s="28"/>
      <c r="C42" s="29"/>
      <c r="D42" s="29"/>
      <c r="E42" s="29"/>
      <c r="F42" s="29"/>
      <c r="G42" s="30"/>
      <c r="H42" s="2"/>
    </row>
    <row r="43" customFormat="false" ht="15" hidden="false" customHeight="false" outlineLevel="0" collapsed="false">
      <c r="A43" s="2"/>
      <c r="B43" s="28"/>
      <c r="C43" s="29"/>
      <c r="D43" s="29"/>
      <c r="E43" s="29"/>
      <c r="F43" s="29"/>
      <c r="G43" s="30"/>
      <c r="H43" s="2"/>
    </row>
    <row r="44" customFormat="false" ht="15" hidden="false" customHeight="false" outlineLevel="0" collapsed="false">
      <c r="A44" s="2"/>
      <c r="B44" s="28"/>
      <c r="C44" s="29"/>
      <c r="D44" s="29"/>
      <c r="E44" s="29"/>
      <c r="F44" s="29"/>
      <c r="G44" s="30"/>
      <c r="H44" s="2"/>
    </row>
    <row r="45" customFormat="false" ht="15" hidden="false" customHeight="false" outlineLevel="0" collapsed="false">
      <c r="A45" s="2"/>
      <c r="B45" s="28"/>
      <c r="C45" s="29"/>
      <c r="D45" s="29"/>
      <c r="E45" s="29"/>
      <c r="F45" s="29"/>
      <c r="G45" s="30"/>
      <c r="H45" s="2"/>
    </row>
    <row r="46" customFormat="false" ht="15.75" hidden="false" customHeight="false" outlineLevel="0" collapsed="false">
      <c r="A46" s="2"/>
      <c r="B46" s="16"/>
      <c r="C46" s="17"/>
      <c r="D46" s="17"/>
      <c r="E46" s="17"/>
      <c r="F46" s="17"/>
      <c r="G46" s="31"/>
      <c r="H46" s="2"/>
    </row>
    <row r="47" customFormat="false" ht="15" hidden="false" customHeight="false" outlineLevel="0" collapsed="false">
      <c r="A47" s="2"/>
      <c r="B47" s="2"/>
      <c r="C47" s="2"/>
      <c r="D47" s="2"/>
      <c r="E47" s="2"/>
      <c r="F47" s="2"/>
      <c r="G47" s="2"/>
      <c r="H47" s="2"/>
    </row>
    <row r="48" customFormat="false" ht="15" hidden="false" customHeight="false" outlineLevel="0" collapsed="false">
      <c r="A48" s="2"/>
      <c r="B48" s="2"/>
      <c r="C48" s="2"/>
      <c r="D48" s="2"/>
      <c r="E48" s="2"/>
      <c r="F48" s="2"/>
      <c r="G48" s="2"/>
      <c r="H48" s="2"/>
    </row>
  </sheetData>
  <sheetProtection sheet="false"/>
  <mergeCells count="13">
    <mergeCell ref="A1:H2"/>
    <mergeCell ref="B4:C4"/>
    <mergeCell ref="B8:D8"/>
    <mergeCell ref="B10:D10"/>
    <mergeCell ref="B12:D12"/>
    <mergeCell ref="B14:D14"/>
    <mergeCell ref="B17:C17"/>
    <mergeCell ref="B19:D19"/>
    <mergeCell ref="B21:D21"/>
    <mergeCell ref="B23:D23"/>
    <mergeCell ref="B25:D25"/>
    <mergeCell ref="B27:D27"/>
    <mergeCell ref="B30:C30"/>
  </mergeCells>
  <dataValidations count="4">
    <dataValidation allowBlank="true" error="Die Achslast des PKW´s kann nicht negativ sein!" errorTitle="negativer Wert" operator="greaterThan" prompt="Bitte geben Sie die Einzellast Pz1 (die 1. Achslast des PKW´s) ein. " promptTitle="Einzellast Pz1" showDropDown="false" showErrorMessage="true" showInputMessage="true" sqref="F8" type="decimal">
      <formula1>0</formula1>
      <formula2>0</formula2>
    </dataValidation>
    <dataValidation allowBlank="true" error="die Achslast des PKW´s kann nicht negativ sein!" errorTitle="negeativer Wert" operator="greaterThan" prompt="Bitte geben Sie die Einzellast Pz2 (die 2. Achslast des PKW´s) ein. " promptTitle="Einzellast Pz2" showDropDown="false" showErrorMessage="true" showInputMessage="true" sqref="F12" type="decimal">
      <formula1>0</formula1>
      <formula2>0</formula2>
    </dataValidation>
    <dataValidation allowBlank="true" error="Der Wert muss größer 0 sein und darf die Länge des Trägers nicht überschreiten!" errorTitle="ungültiger Wert" operator="between" prompt="Bitte geben Sie die Position der 1. Einzellast ein. " promptTitle="Position der Einzellast x1" showDropDown="false" showErrorMessage="true" showInputMessage="true" sqref="F10" type="decimal">
      <formula1>0</formula1>
      <formula2>F6</formula2>
    </dataValidation>
    <dataValidation allowBlank="true" error="Der Wert muss größer 0 sein und darf die Länge des Trägers nicht überschreiten!" errorTitle="ungültiger Wert" operator="between" prompt="Bitte geben Sie die Position der 2. Einzellast ein. " promptTitle="Position der Einzellasst x2" showDropDown="false" showErrorMessage="true" showInputMessage="true" sqref="F14" type="decimal">
      <formula1>0</formula1>
      <formula2>F6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7" hidden="false" style="0" width="11.4183673469388" collapsed="true"/>
    <col min="8" max="8" hidden="false" style="0" width="8.70918367346939" collapsed="true"/>
    <col min="9" max="1025" hidden="false" style="0" width="11.4183673469388" collapsed="true"/>
  </cols>
  <sheetData>
    <row r="1" customFormat="false" ht="15" hidden="false" customHeight="false" outlineLevel="0" collapsed="false">
      <c r="A1" s="1" t="s">
        <v>29</v>
      </c>
      <c r="B1" s="1"/>
      <c r="C1" s="1"/>
      <c r="D1" s="1"/>
      <c r="E1" s="1"/>
      <c r="F1" s="1"/>
      <c r="G1" s="1"/>
      <c r="H1" s="1"/>
      <c r="I1"/>
    </row>
    <row r="2" customFormat="false" ht="15.75" hidden="false" customHeight="false" outlineLevel="0" collapsed="false">
      <c r="A2" s="1"/>
      <c r="B2" s="1"/>
      <c r="C2" s="1"/>
      <c r="D2" s="1"/>
      <c r="E2" s="1"/>
      <c r="F2" s="1"/>
      <c r="G2" s="1"/>
      <c r="H2" s="1"/>
    </row>
    <row r="3" customFormat="false" ht="15" hidden="false" customHeight="false" outlineLevel="0" collapsed="false">
      <c r="A3" s="20"/>
      <c r="B3" s="20"/>
      <c r="C3" s="20"/>
      <c r="D3" s="20"/>
      <c r="E3" s="20"/>
      <c r="F3" s="20"/>
      <c r="G3" s="20"/>
      <c r="H3" s="20"/>
    </row>
    <row r="4" customFormat="false" ht="15.75" hidden="false" customHeight="false" outlineLevel="0" collapsed="false">
      <c r="A4" s="20"/>
      <c r="B4" s="3" t="s">
        <v>1</v>
      </c>
      <c r="C4" s="3"/>
      <c r="D4" s="20"/>
      <c r="E4" s="20"/>
      <c r="F4" s="20"/>
      <c r="G4" s="20"/>
      <c r="H4" s="20"/>
    </row>
    <row r="5" customFormat="false" ht="9.95" hidden="false" customHeight="true" outlineLevel="0" collapsed="false">
      <c r="A5" s="20"/>
      <c r="B5" s="32"/>
      <c r="C5" s="23"/>
      <c r="D5" s="23"/>
      <c r="E5" s="23"/>
      <c r="F5" s="23"/>
      <c r="G5" s="24"/>
      <c r="H5" s="20"/>
    </row>
    <row r="6" customFormat="false" ht="15" hidden="false" customHeight="false" outlineLevel="0" collapsed="false">
      <c r="A6" s="20"/>
      <c r="B6" s="7" t="s">
        <v>30</v>
      </c>
      <c r="C6" s="7"/>
      <c r="D6" s="7"/>
      <c r="E6" s="9" t="s">
        <v>31</v>
      </c>
      <c r="F6" s="33" t="n">
        <v>30</v>
      </c>
      <c r="G6" s="11" t="s">
        <v>32</v>
      </c>
      <c r="H6" s="20"/>
    </row>
    <row r="7" customFormat="false" ht="9.95" hidden="false" customHeight="true" outlineLevel="0" collapsed="false">
      <c r="A7" s="20"/>
      <c r="B7" s="12"/>
      <c r="C7" s="13"/>
      <c r="D7" s="13"/>
      <c r="E7" s="13"/>
      <c r="F7" s="13"/>
      <c r="G7" s="11"/>
      <c r="H7" s="20"/>
    </row>
    <row r="8" customFormat="false" ht="15" hidden="false" customHeight="false" outlineLevel="0" collapsed="false">
      <c r="A8" s="20"/>
      <c r="B8" s="7" t="s">
        <v>33</v>
      </c>
      <c r="C8" s="7"/>
      <c r="D8" s="7"/>
      <c r="E8" s="9" t="s">
        <v>34</v>
      </c>
      <c r="F8" s="33" t="n">
        <v>30</v>
      </c>
      <c r="G8" s="11" t="s">
        <v>32</v>
      </c>
      <c r="H8" s="20"/>
    </row>
    <row r="9" customFormat="false" ht="9.95" hidden="false" customHeight="true" outlineLevel="0" collapsed="false">
      <c r="A9" s="20"/>
      <c r="B9" s="12"/>
      <c r="C9" s="13"/>
      <c r="D9" s="13"/>
      <c r="E9" s="13"/>
      <c r="F9" s="13"/>
      <c r="G9" s="11"/>
      <c r="H9" s="20"/>
    </row>
    <row r="10" customFormat="false" ht="13.8" hidden="false" customHeight="false" outlineLevel="0" collapsed="false">
      <c r="A10" s="20"/>
      <c r="B10" s="7" t="s">
        <v>35</v>
      </c>
      <c r="C10" s="7"/>
      <c r="D10" s="7"/>
      <c r="E10" s="9" t="s">
        <v>36</v>
      </c>
      <c r="F10" s="33" t="n">
        <v>1.9</v>
      </c>
      <c r="G10" s="11" t="s">
        <v>32</v>
      </c>
      <c r="H10" s="20"/>
    </row>
    <row r="11" customFormat="false" ht="9.95" hidden="false" customHeight="true" outlineLevel="0" collapsed="false">
      <c r="A11" s="20"/>
      <c r="B11" s="12"/>
      <c r="C11" s="13"/>
      <c r="D11" s="13"/>
      <c r="E11" s="13"/>
      <c r="F11" s="13"/>
      <c r="G11" s="11"/>
      <c r="H11" s="20"/>
    </row>
    <row r="12" customFormat="false" ht="15" hidden="false" customHeight="false" outlineLevel="0" collapsed="false">
      <c r="A12" s="20"/>
      <c r="B12" s="7" t="s">
        <v>37</v>
      </c>
      <c r="C12" s="7"/>
      <c r="D12" s="7"/>
      <c r="E12" s="9" t="s">
        <v>38</v>
      </c>
      <c r="F12" s="33" t="n">
        <v>1.1</v>
      </c>
      <c r="G12" s="11" t="s">
        <v>32</v>
      </c>
      <c r="H12" s="20"/>
    </row>
    <row r="13" customFormat="false" ht="9.95" hidden="false" customHeight="true" outlineLevel="0" collapsed="false">
      <c r="A13" s="20"/>
      <c r="B13" s="12"/>
      <c r="C13" s="13"/>
      <c r="D13" s="13"/>
      <c r="E13" s="13"/>
      <c r="F13" s="13"/>
      <c r="G13" s="11"/>
      <c r="H13" s="20"/>
    </row>
    <row r="14" customFormat="false" ht="15" hidden="false" customHeight="false" outlineLevel="0" collapsed="false">
      <c r="A14" s="20"/>
      <c r="B14" s="7" t="s">
        <v>39</v>
      </c>
      <c r="C14" s="7"/>
      <c r="D14" s="7"/>
      <c r="E14" s="9" t="s">
        <v>40</v>
      </c>
      <c r="F14" s="33" t="n">
        <v>7850</v>
      </c>
      <c r="G14" s="11" t="s">
        <v>41</v>
      </c>
      <c r="H14" s="20"/>
    </row>
    <row r="15" customFormat="false" ht="9.95" hidden="false" customHeight="true" outlineLevel="0" collapsed="false">
      <c r="A15" s="20"/>
      <c r="B15" s="27"/>
      <c r="C15" s="18"/>
      <c r="D15" s="18"/>
      <c r="E15" s="18"/>
      <c r="F15" s="18"/>
      <c r="G15" s="19"/>
      <c r="H15" s="20"/>
    </row>
    <row r="16" customFormat="false" ht="15" hidden="false" customHeight="false" outlineLevel="0" collapsed="false">
      <c r="A16" s="20"/>
      <c r="B16" s="20"/>
      <c r="C16" s="20"/>
      <c r="D16" s="20"/>
      <c r="E16" s="20"/>
      <c r="F16" s="20"/>
      <c r="G16" s="20"/>
      <c r="H16" s="20"/>
    </row>
    <row r="17" customFormat="false" ht="15.75" hidden="false" customHeight="false" outlineLevel="0" collapsed="false">
      <c r="A17" s="20"/>
      <c r="B17" s="3" t="s">
        <v>14</v>
      </c>
      <c r="C17" s="3"/>
      <c r="D17" s="20"/>
      <c r="E17" s="20"/>
      <c r="F17" s="20"/>
      <c r="G17" s="20"/>
      <c r="H17" s="20"/>
    </row>
    <row r="18" customFormat="false" ht="9.95" hidden="false" customHeight="true" outlineLevel="0" collapsed="false">
      <c r="A18" s="20"/>
      <c r="B18" s="32"/>
      <c r="C18" s="23"/>
      <c r="D18" s="23"/>
      <c r="E18" s="23"/>
      <c r="F18" s="23"/>
      <c r="G18" s="24"/>
      <c r="H18" s="20"/>
    </row>
    <row r="19" customFormat="false" ht="15" hidden="false" customHeight="false" outlineLevel="0" collapsed="false">
      <c r="A19" s="20"/>
      <c r="B19" s="7" t="s">
        <v>42</v>
      </c>
      <c r="C19" s="7"/>
      <c r="D19" s="7"/>
      <c r="E19" s="9" t="s">
        <v>43</v>
      </c>
      <c r="F19" s="26" t="n">
        <f aca="false">IF(OR(F6="",F8="",F10="",F12="",F14="",'Eingabe QS'!F6="",'Eingabe QS'!F8="",'Eingabe QS'!F10="",'Eingabe QS'!F12="",'Eingabe QS'!F14=""),"",F6*F10*2+F12*(F8-2*F10))</f>
        <v>142.82</v>
      </c>
      <c r="G19" s="11" t="s">
        <v>44</v>
      </c>
      <c r="H19" s="20"/>
    </row>
    <row r="20" customFormat="false" ht="9.95" hidden="false" customHeight="true" outlineLevel="0" collapsed="false">
      <c r="A20" s="20"/>
      <c r="B20" s="12"/>
      <c r="C20" s="13"/>
      <c r="D20" s="13"/>
      <c r="E20" s="13"/>
      <c r="F20" s="13"/>
      <c r="G20" s="11"/>
      <c r="H20" s="20"/>
    </row>
    <row r="21" customFormat="false" ht="17.25" hidden="false" customHeight="false" outlineLevel="0" collapsed="false">
      <c r="A21" s="20"/>
      <c r="B21" s="7" t="s">
        <v>45</v>
      </c>
      <c r="C21" s="7"/>
      <c r="D21" s="7"/>
      <c r="E21" s="9" t="s">
        <v>46</v>
      </c>
      <c r="F21" s="26" t="n">
        <f aca="false">IF(OR(F6="",F8="",F10="",F12="",F14="",'Eingabe QS'!F6="",'Eingabe QS'!F8="",'Eingabe QS'!F10="",'Eingabe QS'!F12="",'Eingabe QS'!F14=""),"",(F6*F8^3-(F6-F12)*(F8-2*F10)^3)/12)</f>
        <v>24186.7800666667</v>
      </c>
      <c r="G21" s="11" t="s">
        <v>47</v>
      </c>
      <c r="H21" s="20"/>
    </row>
    <row r="22" customFormat="false" ht="9.95" hidden="false" customHeight="true" outlineLevel="0" collapsed="false">
      <c r="A22" s="20"/>
      <c r="B22" s="12"/>
      <c r="C22" s="13"/>
      <c r="D22" s="13"/>
      <c r="E22" s="13"/>
      <c r="F22" s="13"/>
      <c r="G22" s="11"/>
      <c r="H22" s="20"/>
    </row>
    <row r="23" customFormat="false" ht="15" hidden="false" customHeight="false" outlineLevel="0" collapsed="false">
      <c r="A23" s="20"/>
      <c r="B23" s="7" t="s">
        <v>48</v>
      </c>
      <c r="C23" s="7"/>
      <c r="D23" s="7"/>
      <c r="E23" s="9" t="s">
        <v>16</v>
      </c>
      <c r="F23" s="26" t="n">
        <f aca="false">IF(OR(F6="",F8="",F10="",F12="",F14="",'Eingabe QS'!F6="",'Eingabe QS'!F8="",'Eingabe QS'!F10="",'Eingabe QS'!F12="",'Eingabe QS'!F14=""),"",F14*F19/10000*9.81)</f>
        <v>1099.835397</v>
      </c>
      <c r="G23" s="11" t="s">
        <v>17</v>
      </c>
      <c r="H23" s="20"/>
    </row>
    <row r="24" customFormat="false" ht="9.95" hidden="false" customHeight="true" outlineLevel="0" collapsed="false">
      <c r="A24" s="20"/>
      <c r="B24" s="27"/>
      <c r="C24" s="18"/>
      <c r="D24" s="18"/>
      <c r="E24" s="18"/>
      <c r="F24" s="18"/>
      <c r="G24" s="19"/>
      <c r="H24" s="20"/>
    </row>
    <row r="25" customFormat="false" ht="15" hidden="false" customHeight="false" outlineLevel="0" collapsed="false">
      <c r="A25" s="20"/>
      <c r="B25" s="20"/>
      <c r="C25" s="20"/>
      <c r="D25" s="20"/>
      <c r="E25" s="20"/>
      <c r="F25" s="20"/>
      <c r="G25" s="20"/>
      <c r="H25" s="20"/>
    </row>
    <row r="26" customFormat="false" ht="15" hidden="false" customHeight="false" outlineLevel="0" collapsed="false">
      <c r="A26" s="20"/>
      <c r="B26" s="20"/>
      <c r="C26" s="20"/>
      <c r="D26" s="20"/>
      <c r="E26" s="20"/>
      <c r="F26" s="20"/>
      <c r="G26" s="20"/>
      <c r="H26" s="20"/>
    </row>
    <row r="27" customFormat="false" ht="15" hidden="false" customHeight="false" outlineLevel="0" collapsed="false">
      <c r="A27" s="20"/>
      <c r="B27" s="3" t="s">
        <v>49</v>
      </c>
      <c r="C27" s="3"/>
      <c r="D27" s="20"/>
      <c r="E27" s="20"/>
      <c r="F27" s="20"/>
      <c r="G27" s="20"/>
      <c r="H27" s="20"/>
    </row>
    <row r="28" customFormat="false" ht="15" hidden="false" customHeight="false" outlineLevel="0" collapsed="false">
      <c r="A28" s="20"/>
      <c r="B28" s="20"/>
      <c r="C28" s="20"/>
      <c r="D28" s="20"/>
      <c r="E28" s="20"/>
      <c r="F28" s="20"/>
      <c r="G28" s="20"/>
      <c r="H28" s="20"/>
    </row>
    <row r="29" customFormat="false" ht="15" hidden="false" customHeight="false" outlineLevel="0" collapsed="false">
      <c r="A29" s="20"/>
      <c r="B29" s="20"/>
      <c r="C29" s="20"/>
      <c r="D29" s="20"/>
      <c r="E29" s="20"/>
      <c r="F29" s="20"/>
      <c r="G29" s="20"/>
      <c r="H29" s="20"/>
    </row>
    <row r="30" customFormat="false" ht="15" hidden="false" customHeight="false" outlineLevel="0" collapsed="false">
      <c r="A30" s="20"/>
      <c r="B30" s="20"/>
      <c r="C30" s="20"/>
      <c r="D30" s="20"/>
      <c r="E30" s="20"/>
      <c r="F30" s="20"/>
      <c r="G30" s="20"/>
      <c r="H30" s="20"/>
    </row>
    <row r="31" customFormat="false" ht="15" hidden="false" customHeight="false" outlineLevel="0" collapsed="false">
      <c r="A31" s="20"/>
      <c r="B31" s="20"/>
      <c r="C31" s="20"/>
      <c r="D31" s="20"/>
      <c r="E31" s="20"/>
      <c r="F31" s="20"/>
      <c r="G31" s="20"/>
      <c r="H31" s="20"/>
    </row>
    <row r="32" customFormat="false" ht="15" hidden="false" customHeight="false" outlineLevel="0" collapsed="false">
      <c r="A32" s="20"/>
      <c r="B32" s="20"/>
      <c r="C32" s="20"/>
      <c r="D32" s="20"/>
      <c r="E32" s="20"/>
      <c r="F32" s="20"/>
      <c r="G32" s="20"/>
      <c r="H32" s="20"/>
    </row>
    <row r="33" customFormat="false" ht="15" hidden="false" customHeight="false" outlineLevel="0" collapsed="false">
      <c r="A33" s="20"/>
      <c r="B33" s="20"/>
      <c r="C33" s="20"/>
      <c r="D33" s="20"/>
      <c r="E33" s="20"/>
      <c r="F33" s="20"/>
      <c r="G33" s="20"/>
      <c r="H33" s="20"/>
    </row>
    <row r="34" customFormat="false" ht="15" hidden="false" customHeight="false" outlineLevel="0" collapsed="false">
      <c r="A34" s="20"/>
      <c r="B34" s="20"/>
      <c r="C34" s="20"/>
      <c r="D34" s="20"/>
      <c r="E34" s="20"/>
      <c r="F34" s="20"/>
      <c r="G34" s="20"/>
      <c r="H34" s="20"/>
    </row>
    <row r="35" customFormat="false" ht="15" hidden="false" customHeight="false" outlineLevel="0" collapsed="false">
      <c r="A35" s="20"/>
      <c r="B35" s="20"/>
      <c r="C35" s="20"/>
      <c r="D35" s="20"/>
      <c r="E35" s="20"/>
      <c r="F35" s="20"/>
      <c r="G35" s="20"/>
      <c r="H35" s="20"/>
    </row>
    <row r="36" customFormat="false" ht="15" hidden="false" customHeight="false" outlineLevel="0" collapsed="false">
      <c r="A36" s="20"/>
      <c r="B36" s="20"/>
      <c r="C36" s="20"/>
      <c r="D36" s="20"/>
      <c r="E36" s="20"/>
      <c r="F36" s="20"/>
      <c r="G36" s="20"/>
      <c r="H36" s="20"/>
    </row>
    <row r="37" customFormat="false" ht="15" hidden="false" customHeight="false" outlineLevel="0" collapsed="false">
      <c r="A37" s="20"/>
      <c r="B37" s="20"/>
      <c r="C37" s="20"/>
      <c r="D37" s="20"/>
      <c r="E37" s="20"/>
      <c r="F37" s="20"/>
      <c r="G37" s="20"/>
      <c r="H37" s="20"/>
    </row>
    <row r="38" customFormat="false" ht="15" hidden="false" customHeight="false" outlineLevel="0" collapsed="false">
      <c r="A38" s="20"/>
      <c r="B38" s="20"/>
      <c r="C38" s="20"/>
      <c r="D38" s="20"/>
      <c r="E38" s="20"/>
      <c r="F38" s="20"/>
      <c r="G38" s="20"/>
      <c r="H38" s="20"/>
    </row>
    <row r="39" customFormat="false" ht="15" hidden="false" customHeight="false" outlineLevel="0" collapsed="false">
      <c r="A39" s="20"/>
      <c r="B39" s="20"/>
      <c r="C39" s="20"/>
      <c r="D39" s="20"/>
      <c r="E39" s="20"/>
      <c r="F39" s="20"/>
      <c r="G39" s="20"/>
      <c r="H39" s="20"/>
    </row>
    <row r="40" customFormat="false" ht="15" hidden="false" customHeight="false" outlineLevel="0" collapsed="false">
      <c r="A40" s="20"/>
      <c r="B40" s="20"/>
      <c r="C40" s="20"/>
      <c r="D40" s="20"/>
      <c r="E40" s="20"/>
      <c r="F40" s="20"/>
      <c r="G40" s="20"/>
      <c r="H40" s="20"/>
    </row>
    <row r="41" customFormat="false" ht="15" hidden="false" customHeight="false" outlineLevel="0" collapsed="false">
      <c r="A41" s="20"/>
      <c r="B41" s="20"/>
      <c r="C41" s="20"/>
      <c r="D41" s="20"/>
      <c r="E41" s="20"/>
      <c r="F41" s="20"/>
      <c r="G41" s="20"/>
      <c r="H41" s="20"/>
    </row>
    <row r="42" customFormat="false" ht="15" hidden="false" customHeight="false" outlineLevel="0" collapsed="false">
      <c r="A42" s="20"/>
      <c r="B42" s="20"/>
      <c r="C42" s="20"/>
      <c r="D42" s="20"/>
      <c r="E42" s="20"/>
      <c r="F42" s="20"/>
      <c r="G42" s="20"/>
      <c r="H42" s="20"/>
    </row>
    <row r="43" customFormat="false" ht="15" hidden="false" customHeight="false" outlineLevel="0" collapsed="false">
      <c r="A43" s="20"/>
      <c r="B43" s="20"/>
      <c r="C43" s="20"/>
      <c r="D43" s="20"/>
      <c r="E43" s="20"/>
      <c r="F43" s="20"/>
      <c r="G43" s="20"/>
      <c r="H43" s="20"/>
    </row>
    <row r="44" customFormat="false" ht="15" hidden="false" customHeight="false" outlineLevel="0" collapsed="false">
      <c r="A44" s="20"/>
      <c r="B44" s="20"/>
      <c r="C44" s="20"/>
      <c r="D44" s="20"/>
      <c r="E44" s="20"/>
      <c r="F44" s="20"/>
      <c r="G44" s="20"/>
      <c r="H44" s="20"/>
    </row>
  </sheetData>
  <sheetProtection sheet="false"/>
  <mergeCells count="12">
    <mergeCell ref="A1:H2"/>
    <mergeCell ref="B4:C4"/>
    <mergeCell ref="B6:D6"/>
    <mergeCell ref="B8:D8"/>
    <mergeCell ref="B10:D10"/>
    <mergeCell ref="B12:D12"/>
    <mergeCell ref="B14:D14"/>
    <mergeCell ref="B17:C17"/>
    <mergeCell ref="B19:D19"/>
    <mergeCell ref="B21:D21"/>
    <mergeCell ref="B23:D23"/>
    <mergeCell ref="B27:C27"/>
  </mergeCells>
  <dataValidations count="5">
    <dataValidation allowBlank="true" error="Die Breite des I-Trägers kann nicht negativ sein!" errorTitle="negativer Wert" operator="greaterThan" prompt="Bitte fügen Sie die Breite des I-Trägers ein." promptTitle="Breite" showDropDown="false" showErrorMessage="true" showInputMessage="true" sqref="F6" type="decimal">
      <formula1>0</formula1>
      <formula2>0</formula2>
    </dataValidation>
    <dataValidation allowBlank="true" error="Die Höhe des I-Trägers kann nicht negativ sein!" errorTitle="negativer Wert" operator="greaterThan" prompt="Bitte fügen Sie die Höhe des Trägers ein. " promptTitle="Höhe" showDropDown="false" showErrorMessage="true" showInputMessage="true" sqref="F8" type="decimal">
      <formula1>0</formula1>
      <formula2>0</formula2>
    </dataValidation>
    <dataValidation allowBlank="true" error="Die Flanschbreite des I-Trägers kann nicht negativ sein oder größer als die Hälfte der Höhe!" errorTitle="negativer Wert" operator="lessThan" prompt="Bitte geben Sie die Flanschdicke des I-Trägers ein." promptTitle="Flanschdicke" showDropDown="false" showErrorMessage="true" showInputMessage="true" sqref="F10" type="decimal">
      <formula1>F8/2</formula1>
      <formula2>0</formula2>
    </dataValidation>
    <dataValidation allowBlank="true" error="Die Stegdicke des I-Trägers kann nicht negativ sein oder größer als die Breite!" errorTitle="negativer Wert" operator="between" prompt="Bitte geben Sie die Stegdicke des I-Trägers ein." promptTitle="Stegdicke" showDropDown="false" showErrorMessage="true" showInputMessage="true" sqref="F12" type="decimal">
      <formula1>0</formula1>
      <formula2>F6</formula2>
    </dataValidation>
    <dataValidation allowBlank="true" error="Die Wichte des I-Trägers kann nicht negativ sein!" errorTitle="negativer Wert" operator="greaterThan" prompt="Bitte geben Sie die Wichte des Materials ein." promptTitle="Wichte" showDropDown="false" showErrorMessage="true" showInputMessage="true" sqref="F14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0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7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34" width="15.7142857142857" collapsed="true"/>
    <col min="2" max="3" hidden="false" style="0" width="15.7142857142857" collapsed="true"/>
    <col min="4" max="4" hidden="false" style="0" width="5.70408163265306" collapsed="true"/>
    <col min="5" max="5" hidden="false" style="0" width="17.7091836734694" collapsed="true"/>
    <col min="6" max="8" hidden="false" style="0" width="15.7142857142857" collapsed="true"/>
    <col min="9" max="1025" hidden="false" style="0" width="11.4183673469388" collapsed="true"/>
  </cols>
  <sheetData>
    <row r="1" customFormat="false" ht="15" hidden="false" customHeight="true" outlineLevel="0" collapsed="false">
      <c r="A1" s="35" t="s">
        <v>50</v>
      </c>
      <c r="B1" s="35"/>
      <c r="C1" s="35"/>
      <c r="D1" s="35"/>
      <c r="E1" s="35"/>
      <c r="F1" s="35"/>
      <c r="G1" s="35"/>
      <c r="H1" s="35"/>
      <c r="I1"/>
    </row>
    <row r="2" customFormat="false" ht="15.75" hidden="false" customHeight="true" outlineLevel="0" collapsed="false">
      <c r="A2" s="35"/>
      <c r="B2" s="35"/>
      <c r="C2" s="35"/>
      <c r="D2" s="35"/>
      <c r="E2" s="35"/>
      <c r="F2" s="35"/>
      <c r="G2" s="35"/>
      <c r="H2" s="35"/>
    </row>
    <row r="3" customFormat="false" ht="15" hidden="false" customHeight="false" outlineLevel="0" collapsed="false">
      <c r="A3" s="36"/>
      <c r="B3" s="37"/>
      <c r="C3" s="37"/>
      <c r="D3" s="37"/>
      <c r="E3" s="37"/>
      <c r="F3" s="37"/>
      <c r="G3" s="37"/>
    </row>
    <row r="4" customFormat="false" ht="42.75" hidden="false" customHeight="false" outlineLevel="0" collapsed="false">
      <c r="A4" s="38" t="s">
        <v>51</v>
      </c>
      <c r="B4" s="38" t="s">
        <v>52</v>
      </c>
      <c r="C4" s="38" t="s">
        <v>53</v>
      </c>
      <c r="D4" s="37"/>
      <c r="E4" s="38" t="s">
        <v>54</v>
      </c>
      <c r="F4" s="38" t="s">
        <v>55</v>
      </c>
      <c r="G4" s="38" t="s">
        <v>56</v>
      </c>
    </row>
    <row r="5" customFormat="false" ht="13.8" hidden="false" customHeight="false" outlineLevel="0" collapsed="false">
      <c r="A5" s="39" t="n">
        <f aca="false">Ergebnisse!F10</f>
        <v>2</v>
      </c>
      <c r="B5" s="40" t="n">
        <f aca="false">Ergebnisse!F14</f>
        <v>6.5</v>
      </c>
      <c r="C5" s="40" t="n">
        <f aca="false">Ergebnisse!F6</f>
        <v>14</v>
      </c>
      <c r="D5" s="37"/>
      <c r="E5" s="41" t="n">
        <f aca="false">Ergebnisse!F19+Ergebnisse!F21</f>
        <v>4099.835397</v>
      </c>
      <c r="F5" s="42" t="n">
        <f aca="false">Ergebnisse!F8</f>
        <v>20000</v>
      </c>
      <c r="G5" s="42" t="n">
        <f aca="false">Ergebnisse!F12</f>
        <v>20000</v>
      </c>
    </row>
    <row r="6" customFormat="false" ht="15" hidden="false" customHeight="false" outlineLevel="0" collapsed="false">
      <c r="A6" s="36"/>
      <c r="B6" s="37"/>
      <c r="C6" s="37"/>
      <c r="D6" s="37"/>
      <c r="E6" s="37"/>
      <c r="F6" s="37"/>
      <c r="G6" s="37"/>
    </row>
    <row r="7" customFormat="false" ht="15" hidden="false" customHeight="false" outlineLevel="0" collapsed="false">
      <c r="A7" s="43" t="s">
        <v>57</v>
      </c>
      <c r="B7" s="44" t="s">
        <v>58</v>
      </c>
      <c r="C7" s="44" t="s">
        <v>59</v>
      </c>
      <c r="D7" s="37"/>
      <c r="E7" s="44" t="s">
        <v>60</v>
      </c>
      <c r="F7" s="44" t="s">
        <v>61</v>
      </c>
      <c r="G7" s="44" t="s">
        <v>62</v>
      </c>
      <c r="H7" s="44" t="s">
        <v>63</v>
      </c>
      <c r="I7" s="45" t="s">
        <v>57</v>
      </c>
    </row>
    <row r="8" customFormat="false" ht="15" hidden="false" customHeight="false" outlineLevel="0" collapsed="false">
      <c r="A8" s="43" t="s">
        <v>4</v>
      </c>
      <c r="B8" s="44" t="s">
        <v>4</v>
      </c>
      <c r="C8" s="44" t="s">
        <v>4</v>
      </c>
      <c r="D8" s="37"/>
      <c r="E8" s="44" t="s">
        <v>22</v>
      </c>
      <c r="F8" s="44" t="s">
        <v>22</v>
      </c>
      <c r="G8" s="44" t="s">
        <v>22</v>
      </c>
      <c r="H8" s="44" t="s">
        <v>22</v>
      </c>
      <c r="I8" s="45" t="s">
        <v>4</v>
      </c>
      <c r="L8" s="15" t="s">
        <v>64</v>
      </c>
      <c r="M8" s="15"/>
      <c r="N8" s="15"/>
    </row>
    <row r="9" customFormat="false" ht="15" hidden="false" customHeight="false" outlineLevel="0" collapsed="false">
      <c r="A9" s="46" t="n">
        <v>0</v>
      </c>
      <c r="B9" s="33" t="n">
        <f aca="false">A9/$C$5</f>
        <v>0</v>
      </c>
      <c r="C9" s="10" t="n">
        <f aca="false">($C$5-A9)/$C$5</f>
        <v>1</v>
      </c>
      <c r="D9" s="37"/>
      <c r="E9" s="10" t="n">
        <f aca="false">B9*C9/2*$E$5*$C$5*$C$5</f>
        <v>0</v>
      </c>
      <c r="F9" s="10" t="n">
        <f aca="false">IF(A9&lt;=$A$5,B9*($C$5-$A$5)*$F$5,C9*$A$5*$F$5)</f>
        <v>0</v>
      </c>
      <c r="G9" s="10" t="n">
        <f aca="false">IF(A9&lt;=$B$5,B9*($C$5-$B$5)*$G$5,C9*$B$5*$G$5)</f>
        <v>0</v>
      </c>
      <c r="H9" s="47" t="n">
        <f aca="false">SUM(E9:G9)</f>
        <v>0</v>
      </c>
      <c r="I9" s="46" t="n">
        <v>0</v>
      </c>
      <c r="L9" s="48" t="s">
        <v>65</v>
      </c>
      <c r="M9" s="48" t="s">
        <v>57</v>
      </c>
    </row>
    <row r="10" customFormat="false" ht="15" hidden="false" customHeight="false" outlineLevel="0" collapsed="false">
      <c r="A10" s="49" t="n">
        <f aca="false">A9+VLOOKUP($C$5,$L$10:$M$13,2,0)</f>
        <v>0.2</v>
      </c>
      <c r="B10" s="10" t="n">
        <f aca="false">A10/$C$5</f>
        <v>0.0142857142857143</v>
      </c>
      <c r="C10" s="10" t="n">
        <f aca="false">($C$5-A10)/$C$5</f>
        <v>0.985714285714286</v>
      </c>
      <c r="D10" s="37"/>
      <c r="E10" s="10" t="n">
        <f aca="false">B10*C10/2*$E$5*$C$5*$C$5</f>
        <v>5657.77284786</v>
      </c>
      <c r="F10" s="10" t="n">
        <f aca="false">IF(A10&lt;=$A$5,B10*($C$5-$A$5)*$F$5,C10*$A$5*$F$5)</f>
        <v>3428.57142857143</v>
      </c>
      <c r="G10" s="10" t="n">
        <f aca="false">IF(A10&lt;=$B$5,B10*($C$5-$B$5)*$G$5,C10*$B$5*$G$5)</f>
        <v>2142.85714285714</v>
      </c>
      <c r="H10" s="47" t="n">
        <f aca="false">SUM(E10:G10)</f>
        <v>11229.2014192886</v>
      </c>
      <c r="I10" s="49" t="n">
        <f aca="false">I9+VLOOKUP($C$5,$L$10:$M$13,2,0)</f>
        <v>0.2</v>
      </c>
      <c r="L10" s="50" t="n">
        <v>3.5</v>
      </c>
      <c r="M10" s="50" t="n">
        <v>0.05</v>
      </c>
    </row>
    <row r="11" customFormat="false" ht="15" hidden="false" customHeight="false" outlineLevel="0" collapsed="false">
      <c r="A11" s="49" t="n">
        <f aca="false">A10+VLOOKUP($C$5,$L$10:$M$13,2,0)</f>
        <v>0.4</v>
      </c>
      <c r="B11" s="10" t="n">
        <f aca="false">A11/$C$5</f>
        <v>0.0285714285714286</v>
      </c>
      <c r="C11" s="10" t="n">
        <f aca="false">($C$5-A11)/$C$5</f>
        <v>0.971428571428571</v>
      </c>
      <c r="D11" s="37"/>
      <c r="E11" s="10" t="n">
        <f aca="false">B11*C11/2*$E$5*$C$5*$C$5</f>
        <v>11151.55227984</v>
      </c>
      <c r="F11" s="10" t="n">
        <f aca="false">IF(A11&lt;=$A$5,B11*($C$5-$A$5)*$F$5,C11*$A$5*$F$5)</f>
        <v>6857.14285714286</v>
      </c>
      <c r="G11" s="10" t="n">
        <f aca="false">IF(A11&lt;=$B$5,B11*($C$5-$B$5)*$G$5,C11*$B$5*$G$5)</f>
        <v>4285.71428571429</v>
      </c>
      <c r="H11" s="47" t="n">
        <f aca="false">SUM(E11:G11)</f>
        <v>22294.4094226971</v>
      </c>
      <c r="I11" s="49" t="n">
        <f aca="false">I10+VLOOKUP($C$5,$L$10:$M$13,2,0)</f>
        <v>0.4</v>
      </c>
      <c r="L11" s="50" t="n">
        <v>7</v>
      </c>
      <c r="M11" s="50" t="n">
        <v>0.1</v>
      </c>
    </row>
    <row r="12" customFormat="false" ht="15" hidden="false" customHeight="false" outlineLevel="0" collapsed="false">
      <c r="A12" s="49" t="n">
        <f aca="false">A11+VLOOKUP($C$5,$L$10:$M$13,2,0)</f>
        <v>0.6</v>
      </c>
      <c r="B12" s="10" t="n">
        <f aca="false">A12/$C$5</f>
        <v>0.0428571428571429</v>
      </c>
      <c r="C12" s="10" t="n">
        <f aca="false">($C$5-A12)/$C$5</f>
        <v>0.957142857142857</v>
      </c>
      <c r="D12" s="37"/>
      <c r="E12" s="10" t="n">
        <f aca="false">B12*C12/2*$E$5*$C$5*$C$5</f>
        <v>16481.33829594</v>
      </c>
      <c r="F12" s="10" t="n">
        <f aca="false">IF(A12&lt;=$A$5,B12*($C$5-$A$5)*$F$5,C12*$A$5*$F$5)</f>
        <v>10285.7142857143</v>
      </c>
      <c r="G12" s="10" t="n">
        <f aca="false">IF(A12&lt;=$B$5,B12*($C$5-$B$5)*$G$5,C12*$B$5*$G$5)</f>
        <v>6428.57142857143</v>
      </c>
      <c r="H12" s="47" t="n">
        <f aca="false">SUM(E12:G12)</f>
        <v>33195.6240102257</v>
      </c>
      <c r="I12" s="49" t="n">
        <f aca="false">I11+VLOOKUP($C$5,$L$10:$M$13,2,0)</f>
        <v>0.6</v>
      </c>
      <c r="L12" s="50" t="n">
        <v>10.5</v>
      </c>
      <c r="M12" s="50" t="n">
        <v>0.15</v>
      </c>
    </row>
    <row r="13" customFormat="false" ht="15" hidden="false" customHeight="false" outlineLevel="0" collapsed="false">
      <c r="A13" s="49" t="n">
        <f aca="false">A12+VLOOKUP($C$5,$L$10:$M$13,2,0)</f>
        <v>0.8</v>
      </c>
      <c r="B13" s="10" t="n">
        <f aca="false">A13/$C$5</f>
        <v>0.0571428571428571</v>
      </c>
      <c r="C13" s="10" t="n">
        <f aca="false">($C$5-A13)/$C$5</f>
        <v>0.942857142857143</v>
      </c>
      <c r="D13" s="37"/>
      <c r="E13" s="10" t="n">
        <f aca="false">B13*C13/2*$E$5*$C$5*$C$5</f>
        <v>21647.13089616</v>
      </c>
      <c r="F13" s="10" t="n">
        <f aca="false">IF(A13&lt;=$A$5,B13*($C$5-$A$5)*$F$5,C13*$A$5*$F$5)</f>
        <v>13714.2857142857</v>
      </c>
      <c r="G13" s="10" t="n">
        <f aca="false">IF(A13&lt;=$B$5,B13*($C$5-$B$5)*$G$5,C13*$B$5*$G$5)</f>
        <v>8571.42857142857</v>
      </c>
      <c r="H13" s="47" t="n">
        <f aca="false">SUM(E13:G13)</f>
        <v>43932.8451818743</v>
      </c>
      <c r="I13" s="49" t="n">
        <f aca="false">I12+VLOOKUP($C$5,$L$10:$M$13,2,0)</f>
        <v>0.8</v>
      </c>
      <c r="L13" s="50" t="n">
        <v>14</v>
      </c>
      <c r="M13" s="50" t="n">
        <v>0.2</v>
      </c>
    </row>
    <row r="14" customFormat="false" ht="15" hidden="false" customHeight="false" outlineLevel="0" collapsed="false">
      <c r="A14" s="49" t="n">
        <f aca="false">A13+VLOOKUP($C$5,$L$10:$M$13,2,0)</f>
        <v>1</v>
      </c>
      <c r="B14" s="10" t="n">
        <f aca="false">A14/$C$5</f>
        <v>0.0714285714285714</v>
      </c>
      <c r="C14" s="10" t="n">
        <f aca="false">($C$5-A14)/$C$5</f>
        <v>0.928571428571429</v>
      </c>
      <c r="D14" s="37"/>
      <c r="E14" s="10" t="n">
        <f aca="false">B14*C14/2*$E$5*$C$5*$C$5</f>
        <v>26648.9300805</v>
      </c>
      <c r="F14" s="10" t="n">
        <f aca="false">IF(A14&lt;=$A$5,B14*($C$5-$A$5)*$F$5,C14*$A$5*$F$5)</f>
        <v>17142.8571428571</v>
      </c>
      <c r="G14" s="10" t="n">
        <f aca="false">IF(A14&lt;=$B$5,B14*($C$5-$B$5)*$G$5,C14*$B$5*$G$5)</f>
        <v>10714.2857142857</v>
      </c>
      <c r="H14" s="47" t="n">
        <f aca="false">SUM(E14:G14)</f>
        <v>54506.0729376428</v>
      </c>
      <c r="I14" s="49" t="n">
        <f aca="false">I13+VLOOKUP($C$5,$L$10:$M$13,2,0)</f>
        <v>1</v>
      </c>
    </row>
    <row r="15" customFormat="false" ht="15" hidden="false" customHeight="false" outlineLevel="0" collapsed="false">
      <c r="A15" s="49" t="n">
        <f aca="false">A14+VLOOKUP($C$5,$L$10:$M$13,2,0)</f>
        <v>1.2</v>
      </c>
      <c r="B15" s="10" t="n">
        <f aca="false">A15/$C$5</f>
        <v>0.0857142857142857</v>
      </c>
      <c r="C15" s="10" t="n">
        <f aca="false">($C$5-A15)/$C$5</f>
        <v>0.914285714285714</v>
      </c>
      <c r="D15" s="37"/>
      <c r="E15" s="10" t="n">
        <f aca="false">B15*C15/2*$E$5*$C$5*$C$5</f>
        <v>31486.73584896</v>
      </c>
      <c r="F15" s="10" t="n">
        <f aca="false">IF(A15&lt;=$A$5,B15*($C$5-$A$5)*$F$5,C15*$A$5*$F$5)</f>
        <v>20571.4285714286</v>
      </c>
      <c r="G15" s="10" t="n">
        <f aca="false">IF(A15&lt;=$B$5,B15*($C$5-$B$5)*$G$5,C15*$B$5*$G$5)</f>
        <v>12857.1428571429</v>
      </c>
      <c r="H15" s="47" t="n">
        <f aca="false">SUM(E15:G15)</f>
        <v>64915.3072775314</v>
      </c>
      <c r="I15" s="49" t="n">
        <f aca="false">I14+VLOOKUP($C$5,$L$10:$M$13,2,0)</f>
        <v>1.2</v>
      </c>
    </row>
    <row r="16" customFormat="false" ht="15" hidden="false" customHeight="false" outlineLevel="0" collapsed="false">
      <c r="A16" s="49" t="n">
        <f aca="false">A15+VLOOKUP($C$5,$L$10:$M$13,2,0)</f>
        <v>1.4</v>
      </c>
      <c r="B16" s="10" t="n">
        <f aca="false">A16/$C$5</f>
        <v>0.1</v>
      </c>
      <c r="C16" s="10" t="n">
        <f aca="false">($C$5-A16)/$C$5</f>
        <v>0.9</v>
      </c>
      <c r="D16" s="37"/>
      <c r="E16" s="10" t="n">
        <f aca="false">B16*C16/2*$E$5*$C$5*$C$5</f>
        <v>36160.54820154</v>
      </c>
      <c r="F16" s="10" t="n">
        <f aca="false">IF(A16&lt;=$A$5,B16*($C$5-$A$5)*$F$5,C16*$A$5*$F$5)</f>
        <v>24000</v>
      </c>
      <c r="G16" s="10" t="n">
        <f aca="false">IF(A16&lt;=$B$5,B16*($C$5-$B$5)*$G$5,C16*$B$5*$G$5)</f>
        <v>15000</v>
      </c>
      <c r="H16" s="47" t="n">
        <f aca="false">SUM(E16:G16)</f>
        <v>75160.54820154</v>
      </c>
      <c r="I16" s="49" t="n">
        <f aca="false">I15+VLOOKUP($C$5,$L$10:$M$13,2,0)</f>
        <v>1.4</v>
      </c>
    </row>
    <row r="17" customFormat="false" ht="15" hidden="false" customHeight="false" outlineLevel="0" collapsed="false">
      <c r="A17" s="49" t="n">
        <f aca="false">A16+VLOOKUP($C$5,$L$10:$M$13,2,0)</f>
        <v>1.6</v>
      </c>
      <c r="B17" s="10" t="n">
        <f aca="false">A17/$C$5</f>
        <v>0.114285714285714</v>
      </c>
      <c r="C17" s="10" t="n">
        <f aca="false">($C$5-A17)/$C$5</f>
        <v>0.885714285714286</v>
      </c>
      <c r="D17" s="37"/>
      <c r="E17" s="10" t="n">
        <f aca="false">B17*C17/2*$E$5*$C$5*$C$5</f>
        <v>40670.36713824</v>
      </c>
      <c r="F17" s="10" t="n">
        <f aca="false">IF(A17&lt;=$A$5,B17*($C$5-$A$5)*$F$5,C17*$A$5*$F$5)</f>
        <v>27428.5714285714</v>
      </c>
      <c r="G17" s="10" t="n">
        <f aca="false">IF(A17&lt;=$B$5,B17*($C$5-$B$5)*$G$5,C17*$B$5*$G$5)</f>
        <v>17142.8571428571</v>
      </c>
      <c r="H17" s="47" t="n">
        <f aca="false">SUM(E17:G17)</f>
        <v>85241.7957096686</v>
      </c>
      <c r="I17" s="49" t="n">
        <f aca="false">I16+VLOOKUP($C$5,$L$10:$M$13,2,0)</f>
        <v>1.6</v>
      </c>
    </row>
    <row r="18" customFormat="false" ht="15" hidden="false" customHeight="false" outlineLevel="0" collapsed="false">
      <c r="A18" s="49" t="n">
        <f aca="false">A17+VLOOKUP($C$5,$L$10:$M$13,2,0)</f>
        <v>1.8</v>
      </c>
      <c r="B18" s="10" t="n">
        <f aca="false">A18/$C$5</f>
        <v>0.128571428571429</v>
      </c>
      <c r="C18" s="10" t="n">
        <f aca="false">($C$5-A18)/$C$5</f>
        <v>0.871428571428571</v>
      </c>
      <c r="D18" s="37"/>
      <c r="E18" s="10" t="n">
        <f aca="false">B18*C18/2*$E$5*$C$5*$C$5</f>
        <v>45016.19265906</v>
      </c>
      <c r="F18" s="10" t="n">
        <f aca="false">IF(A18&lt;=$A$5,B18*($C$5-$A$5)*$F$5,C18*$A$5*$F$5)</f>
        <v>30857.1428571429</v>
      </c>
      <c r="G18" s="10" t="n">
        <f aca="false">IF(A18&lt;=$B$5,B18*($C$5-$B$5)*$G$5,C18*$B$5*$G$5)</f>
        <v>19285.7142857143</v>
      </c>
      <c r="H18" s="47" t="n">
        <f aca="false">SUM(E18:G18)</f>
        <v>95159.0498019171</v>
      </c>
      <c r="I18" s="49" t="n">
        <f aca="false">I17+VLOOKUP($C$5,$L$10:$M$13,2,0)</f>
        <v>1.8</v>
      </c>
    </row>
    <row r="19" customFormat="false" ht="15" hidden="false" customHeight="false" outlineLevel="0" collapsed="false">
      <c r="A19" s="49" t="n">
        <f aca="false">A18+VLOOKUP($C$5,$L$10:$M$13,2,0)</f>
        <v>2</v>
      </c>
      <c r="B19" s="10" t="n">
        <f aca="false">A19/$C$5</f>
        <v>0.142857142857143</v>
      </c>
      <c r="C19" s="10" t="n">
        <f aca="false">($C$5-A19)/$C$5</f>
        <v>0.857142857142857</v>
      </c>
      <c r="D19" s="37"/>
      <c r="E19" s="10" t="n">
        <f aca="false">B19*C19/2*$E$5*$C$5*$C$5</f>
        <v>49198.024764</v>
      </c>
      <c r="F19" s="10" t="n">
        <f aca="false">IF(A19&lt;=$A$5,B19*($C$5-$A$5)*$F$5,C19*$A$5*$F$5)</f>
        <v>34285.7142857143</v>
      </c>
      <c r="G19" s="10" t="n">
        <f aca="false">IF(A19&lt;=$B$5,B19*($C$5-$B$5)*$G$5,C19*$B$5*$G$5)</f>
        <v>21428.5714285714</v>
      </c>
      <c r="H19" s="47" t="n">
        <f aca="false">SUM(E19:G19)</f>
        <v>104912.310478286</v>
      </c>
      <c r="I19" s="49" t="n">
        <f aca="false">I18+VLOOKUP($C$5,$L$10:$M$13,2,0)</f>
        <v>2</v>
      </c>
    </row>
    <row r="20" customFormat="false" ht="13.8" hidden="false" customHeight="false" outlineLevel="0" collapsed="false">
      <c r="A20" s="49" t="n">
        <f aca="false">A19+VLOOKUP($C$5,$L$10:$M$13,2,0)</f>
        <v>2.2</v>
      </c>
      <c r="B20" s="10" t="n">
        <f aca="false">A20/$C$5</f>
        <v>0.157142857142857</v>
      </c>
      <c r="C20" s="10" t="n">
        <f aca="false">($C$5-A20)/$C$5</f>
        <v>0.842857142857143</v>
      </c>
      <c r="D20" s="37"/>
      <c r="E20" s="10" t="n">
        <f aca="false">B20*C20/2*$E$5*$C$5*$C$5</f>
        <v>53215.86345306</v>
      </c>
      <c r="F20" s="10" t="n">
        <f aca="false">IF(A20&lt;=$A$5,B20*($C$5-$A$5)*$F$5,C20*$A$5*$F$5)</f>
        <v>33714.2857142857</v>
      </c>
      <c r="G20" s="10" t="n">
        <f aca="false">IF(A20&lt;=$B$5,B20*($C$5-$B$5)*$G$5,C20*$B$5*$G$5)</f>
        <v>23571.4285714286</v>
      </c>
      <c r="H20" s="47" t="n">
        <f aca="false">SUM(E20:G20)</f>
        <v>110501.577738774</v>
      </c>
      <c r="I20" s="49" t="n">
        <f aca="false">I19+VLOOKUP($C$5,$L$10:$M$13,2,0)</f>
        <v>2.2</v>
      </c>
    </row>
    <row r="21" customFormat="false" ht="15" hidden="false" customHeight="false" outlineLevel="0" collapsed="false">
      <c r="A21" s="49" t="n">
        <f aca="false">A20+VLOOKUP($C$5,$L$10:$M$13,2,0)</f>
        <v>2.4</v>
      </c>
      <c r="B21" s="10" t="n">
        <f aca="false">A21/$C$5</f>
        <v>0.171428571428571</v>
      </c>
      <c r="C21" s="10" t="n">
        <f aca="false">($C$5-A21)/$C$5</f>
        <v>0.828571428571429</v>
      </c>
      <c r="D21" s="37"/>
      <c r="E21" s="10" t="n">
        <f aca="false">B21*C21/2*$E$5*$C$5*$C$5</f>
        <v>57069.70872624</v>
      </c>
      <c r="F21" s="10" t="n">
        <f aca="false">IF(A21&lt;=$A$5,B21*($C$5-$A$5)*$F$5,C21*$A$5*$F$5)</f>
        <v>33142.8571428571</v>
      </c>
      <c r="G21" s="10" t="n">
        <f aca="false">IF(A21&lt;=$B$5,B21*($C$5-$B$5)*$G$5,C21*$B$5*$G$5)</f>
        <v>25714.2857142857</v>
      </c>
      <c r="H21" s="47" t="n">
        <f aca="false">SUM(E21:G21)</f>
        <v>115926.851583383</v>
      </c>
      <c r="I21" s="49" t="n">
        <f aca="false">I20+VLOOKUP($C$5,$L$10:$M$13,2,0)</f>
        <v>2.4</v>
      </c>
    </row>
    <row r="22" customFormat="false" ht="15" hidden="false" customHeight="false" outlineLevel="0" collapsed="false">
      <c r="A22" s="49" t="n">
        <f aca="false">A21+VLOOKUP($C$5,$L$10:$M$13,2,0)</f>
        <v>2.6</v>
      </c>
      <c r="B22" s="10" t="n">
        <f aca="false">A22/$C$5</f>
        <v>0.185714285714286</v>
      </c>
      <c r="C22" s="10" t="n">
        <f aca="false">($C$5-A22)/$C$5</f>
        <v>0.814285714285714</v>
      </c>
      <c r="D22" s="37"/>
      <c r="E22" s="10" t="n">
        <f aca="false">B22*C22/2*$E$5*$C$5*$C$5</f>
        <v>60759.56058354</v>
      </c>
      <c r="F22" s="10" t="n">
        <f aca="false">IF(A22&lt;=$A$5,B22*($C$5-$A$5)*$F$5,C22*$A$5*$F$5)</f>
        <v>32571.4285714286</v>
      </c>
      <c r="G22" s="10" t="n">
        <f aca="false">IF(A22&lt;=$B$5,B22*($C$5-$B$5)*$G$5,C22*$B$5*$G$5)</f>
        <v>27857.1428571429</v>
      </c>
      <c r="H22" s="47" t="n">
        <f aca="false">SUM(E22:G22)</f>
        <v>121188.132012111</v>
      </c>
      <c r="I22" s="49" t="n">
        <f aca="false">I21+VLOOKUP($C$5,$L$10:$M$13,2,0)</f>
        <v>2.6</v>
      </c>
    </row>
    <row r="23" customFormat="false" ht="15" hidden="false" customHeight="false" outlineLevel="0" collapsed="false">
      <c r="A23" s="49" t="n">
        <f aca="false">A22+VLOOKUP($C$5,$L$10:$M$13,2,0)</f>
        <v>2.8</v>
      </c>
      <c r="B23" s="10" t="n">
        <f aca="false">A23/$C$5</f>
        <v>0.2</v>
      </c>
      <c r="C23" s="10" t="n">
        <f aca="false">($C$5-A23)/$C$5</f>
        <v>0.8</v>
      </c>
      <c r="D23" s="37"/>
      <c r="E23" s="10" t="n">
        <f aca="false">B23*C23/2*$E$5*$C$5*$C$5</f>
        <v>64285.41902496</v>
      </c>
      <c r="F23" s="10" t="n">
        <f aca="false">IF(A23&lt;=$A$5,B23*($C$5-$A$5)*$F$5,C23*$A$5*$F$5)</f>
        <v>32000</v>
      </c>
      <c r="G23" s="10" t="n">
        <f aca="false">IF(A23&lt;=$B$5,B23*($C$5-$B$5)*$G$5,C23*$B$5*$G$5)</f>
        <v>30000</v>
      </c>
      <c r="H23" s="47" t="n">
        <f aca="false">SUM(E23:G23)</f>
        <v>126285.41902496</v>
      </c>
      <c r="I23" s="49" t="n">
        <f aca="false">I22+VLOOKUP($C$5,$L$10:$M$13,2,0)</f>
        <v>2.8</v>
      </c>
    </row>
    <row r="24" customFormat="false" ht="15" hidden="false" customHeight="false" outlineLevel="0" collapsed="false">
      <c r="A24" s="49" t="n">
        <f aca="false">A23+VLOOKUP($C$5,$L$10:$M$13,2,0)</f>
        <v>3</v>
      </c>
      <c r="B24" s="10" t="n">
        <f aca="false">A24/$C$5</f>
        <v>0.214285714285714</v>
      </c>
      <c r="C24" s="10" t="n">
        <f aca="false">($C$5-A24)/$C$5</f>
        <v>0.785714285714286</v>
      </c>
      <c r="D24" s="37"/>
      <c r="E24" s="10" t="n">
        <f aca="false">B24*C24/2*$E$5*$C$5*$C$5</f>
        <v>67647.2840505</v>
      </c>
      <c r="F24" s="10" t="n">
        <f aca="false">IF(A24&lt;=$A$5,B24*($C$5-$A$5)*$F$5,C24*$A$5*$F$5)</f>
        <v>31428.5714285714</v>
      </c>
      <c r="G24" s="10" t="n">
        <f aca="false">IF(A24&lt;=$B$5,B24*($C$5-$B$5)*$G$5,C24*$B$5*$G$5)</f>
        <v>32142.8571428571</v>
      </c>
      <c r="H24" s="47" t="n">
        <f aca="false">SUM(E24:G24)</f>
        <v>131218.712621929</v>
      </c>
      <c r="I24" s="49" t="n">
        <f aca="false">I23+VLOOKUP($C$5,$L$10:$M$13,2,0)</f>
        <v>3</v>
      </c>
    </row>
    <row r="25" customFormat="false" ht="15" hidden="false" customHeight="false" outlineLevel="0" collapsed="false">
      <c r="A25" s="49" t="n">
        <f aca="false">A24+VLOOKUP($C$5,$L$10:$M$13,2,0)</f>
        <v>3.2</v>
      </c>
      <c r="B25" s="10" t="n">
        <f aca="false">A25/$C$5</f>
        <v>0.228571428571429</v>
      </c>
      <c r="C25" s="10" t="n">
        <f aca="false">($C$5-A25)/$C$5</f>
        <v>0.771428571428571</v>
      </c>
      <c r="D25" s="37"/>
      <c r="E25" s="10" t="n">
        <f aca="false">B25*C25/2*$E$5*$C$5*$C$5</f>
        <v>70845.15566016</v>
      </c>
      <c r="F25" s="10" t="n">
        <f aca="false">IF(A25&lt;=$A$5,B25*($C$5-$A$5)*$F$5,C25*$A$5*$F$5)</f>
        <v>30857.1428571429</v>
      </c>
      <c r="G25" s="10" t="n">
        <f aca="false">IF(A25&lt;=$B$5,B25*($C$5-$B$5)*$G$5,C25*$B$5*$G$5)</f>
        <v>34285.7142857143</v>
      </c>
      <c r="H25" s="47" t="n">
        <f aca="false">SUM(E25:G25)</f>
        <v>135988.012803017</v>
      </c>
      <c r="I25" s="49" t="n">
        <f aca="false">I24+VLOOKUP($C$5,$L$10:$M$13,2,0)</f>
        <v>3.2</v>
      </c>
    </row>
    <row r="26" customFormat="false" ht="15" hidden="false" customHeight="false" outlineLevel="0" collapsed="false">
      <c r="A26" s="49" t="n">
        <f aca="false">A25+VLOOKUP($C$5,$L$10:$M$13,2,0)</f>
        <v>3.4</v>
      </c>
      <c r="B26" s="10" t="n">
        <f aca="false">A26/$C$5</f>
        <v>0.242857142857143</v>
      </c>
      <c r="C26" s="10" t="n">
        <f aca="false">($C$5-A26)/$C$5</f>
        <v>0.757142857142857</v>
      </c>
      <c r="D26" s="37"/>
      <c r="E26" s="10" t="n">
        <f aca="false">B26*C26/2*$E$5*$C$5*$C$5</f>
        <v>73879.03385394</v>
      </c>
      <c r="F26" s="10" t="n">
        <f aca="false">IF(A26&lt;=$A$5,B26*($C$5-$A$5)*$F$5,C26*$A$5*$F$5)</f>
        <v>30285.7142857143</v>
      </c>
      <c r="G26" s="10" t="n">
        <f aca="false">IF(A26&lt;=$B$5,B26*($C$5-$B$5)*$G$5,C26*$B$5*$G$5)</f>
        <v>36428.5714285714</v>
      </c>
      <c r="H26" s="47" t="n">
        <f aca="false">SUM(E26:G26)</f>
        <v>140593.319568226</v>
      </c>
      <c r="I26" s="49" t="n">
        <f aca="false">I25+VLOOKUP($C$5,$L$10:$M$13,2,0)</f>
        <v>3.4</v>
      </c>
    </row>
    <row r="27" customFormat="false" ht="15" hidden="false" customHeight="false" outlineLevel="0" collapsed="false">
      <c r="A27" s="49" t="n">
        <f aca="false">A26+VLOOKUP($C$5,$L$10:$M$13,2,0)</f>
        <v>3.6</v>
      </c>
      <c r="B27" s="10" t="n">
        <f aca="false">A27/$C$5</f>
        <v>0.257142857142857</v>
      </c>
      <c r="C27" s="10" t="n">
        <f aca="false">($C$5-A27)/$C$5</f>
        <v>0.742857142857143</v>
      </c>
      <c r="D27" s="37"/>
      <c r="E27" s="10" t="n">
        <f aca="false">B27*C27/2*$E$5*$C$5*$C$5</f>
        <v>76748.91863184</v>
      </c>
      <c r="F27" s="10" t="n">
        <f aca="false">IF(A27&lt;=$A$5,B27*($C$5-$A$5)*$F$5,C27*$A$5*$F$5)</f>
        <v>29714.2857142857</v>
      </c>
      <c r="G27" s="10" t="n">
        <f aca="false">IF(A27&lt;=$B$5,B27*($C$5-$B$5)*$G$5,C27*$B$5*$G$5)</f>
        <v>38571.4285714286</v>
      </c>
      <c r="H27" s="47" t="n">
        <f aca="false">SUM(E27:G27)</f>
        <v>145034.632917554</v>
      </c>
      <c r="I27" s="49" t="n">
        <f aca="false">I26+VLOOKUP($C$5,$L$10:$M$13,2,0)</f>
        <v>3.6</v>
      </c>
    </row>
    <row r="28" customFormat="false" ht="15" hidden="false" customHeight="false" outlineLevel="0" collapsed="false">
      <c r="A28" s="49" t="n">
        <f aca="false">A27+VLOOKUP($C$5,$L$10:$M$13,2,0)</f>
        <v>3.8</v>
      </c>
      <c r="B28" s="10" t="n">
        <f aca="false">A28/$C$5</f>
        <v>0.271428571428571</v>
      </c>
      <c r="C28" s="10" t="n">
        <f aca="false">($C$5-A28)/$C$5</f>
        <v>0.728571428571429</v>
      </c>
      <c r="D28" s="37"/>
      <c r="E28" s="10" t="n">
        <f aca="false">B28*C28/2*$E$5*$C$5*$C$5</f>
        <v>79454.80999386</v>
      </c>
      <c r="F28" s="10" t="n">
        <f aca="false">IF(A28&lt;=$A$5,B28*($C$5-$A$5)*$F$5,C28*$A$5*$F$5)</f>
        <v>29142.8571428571</v>
      </c>
      <c r="G28" s="10" t="n">
        <f aca="false">IF(A28&lt;=$B$5,B28*($C$5-$B$5)*$G$5,C28*$B$5*$G$5)</f>
        <v>40714.2857142857</v>
      </c>
      <c r="H28" s="47" t="n">
        <f aca="false">SUM(E28:G28)</f>
        <v>149311.952851003</v>
      </c>
      <c r="I28" s="49" t="n">
        <f aca="false">I27+VLOOKUP($C$5,$L$10:$M$13,2,0)</f>
        <v>3.8</v>
      </c>
    </row>
    <row r="29" customFormat="false" ht="15" hidden="false" customHeight="false" outlineLevel="0" collapsed="false">
      <c r="A29" s="49" t="n">
        <f aca="false">A28+VLOOKUP($C$5,$L$10:$M$13,2,0)</f>
        <v>4</v>
      </c>
      <c r="B29" s="10" t="n">
        <f aca="false">A29/$C$5</f>
        <v>0.285714285714286</v>
      </c>
      <c r="C29" s="10" t="n">
        <f aca="false">($C$5-A29)/$C$5</f>
        <v>0.714285714285714</v>
      </c>
      <c r="D29" s="37"/>
      <c r="E29" s="10" t="n">
        <f aca="false">B29*C29/2*$E$5*$C$5*$C$5</f>
        <v>81996.70794</v>
      </c>
      <c r="F29" s="10" t="n">
        <f aca="false">IF(A29&lt;=$A$5,B29*($C$5-$A$5)*$F$5,C29*$A$5*$F$5)</f>
        <v>28571.4285714286</v>
      </c>
      <c r="G29" s="10" t="n">
        <f aca="false">IF(A29&lt;=$B$5,B29*($C$5-$B$5)*$G$5,C29*$B$5*$G$5)</f>
        <v>42857.1428571429</v>
      </c>
      <c r="H29" s="47" t="n">
        <f aca="false">SUM(E29:G29)</f>
        <v>153425.279368571</v>
      </c>
      <c r="I29" s="49" t="n">
        <f aca="false">I28+VLOOKUP($C$5,$L$10:$M$13,2,0)</f>
        <v>4</v>
      </c>
    </row>
    <row r="30" customFormat="false" ht="15" hidden="false" customHeight="false" outlineLevel="0" collapsed="false">
      <c r="A30" s="49" t="n">
        <f aca="false">A29+VLOOKUP($C$5,$L$10:$M$13,2,0)</f>
        <v>4.2</v>
      </c>
      <c r="B30" s="10" t="n">
        <f aca="false">A30/$C$5</f>
        <v>0.3</v>
      </c>
      <c r="C30" s="10" t="n">
        <f aca="false">($C$5-A30)/$C$5</f>
        <v>0.7</v>
      </c>
      <c r="D30" s="37"/>
      <c r="E30" s="10" t="n">
        <f aca="false">B30*C30/2*$E$5*$C$5*$C$5</f>
        <v>84374.61247026</v>
      </c>
      <c r="F30" s="10" t="n">
        <f aca="false">IF(A30&lt;=$A$5,B30*($C$5-$A$5)*$F$5,C30*$A$5*$F$5)</f>
        <v>28000</v>
      </c>
      <c r="G30" s="10" t="n">
        <f aca="false">IF(A30&lt;=$B$5,B30*($C$5-$B$5)*$G$5,C30*$B$5*$G$5)</f>
        <v>45000</v>
      </c>
      <c r="H30" s="47" t="n">
        <f aca="false">SUM(E30:G30)</f>
        <v>157374.61247026</v>
      </c>
      <c r="I30" s="49" t="n">
        <f aca="false">I29+VLOOKUP($C$5,$L$10:$M$13,2,0)</f>
        <v>4.2</v>
      </c>
    </row>
    <row r="31" customFormat="false" ht="15" hidden="false" customHeight="false" outlineLevel="0" collapsed="false">
      <c r="A31" s="49" t="n">
        <f aca="false">A30+VLOOKUP($C$5,$L$10:$M$13,2,0)</f>
        <v>4.4</v>
      </c>
      <c r="B31" s="10" t="n">
        <f aca="false">A31/$C$5</f>
        <v>0.314285714285714</v>
      </c>
      <c r="C31" s="10" t="n">
        <f aca="false">($C$5-A31)/$C$5</f>
        <v>0.685714285714286</v>
      </c>
      <c r="D31" s="37"/>
      <c r="E31" s="10" t="n">
        <f aca="false">B31*C31/2*$E$5*$C$5*$C$5</f>
        <v>86588.52358464</v>
      </c>
      <c r="F31" s="10" t="n">
        <f aca="false">IF(A31&lt;=$A$5,B31*($C$5-$A$5)*$F$5,C31*$A$5*$F$5)</f>
        <v>27428.5714285714</v>
      </c>
      <c r="G31" s="10" t="n">
        <f aca="false">IF(A31&lt;=$B$5,B31*($C$5-$B$5)*$G$5,C31*$B$5*$G$5)</f>
        <v>47142.8571428572</v>
      </c>
      <c r="H31" s="47" t="n">
        <f aca="false">SUM(E31:G31)</f>
        <v>161159.952156069</v>
      </c>
      <c r="I31" s="49" t="n">
        <f aca="false">I30+VLOOKUP($C$5,$L$10:$M$13,2,0)</f>
        <v>4.4</v>
      </c>
    </row>
    <row r="32" customFormat="false" ht="15" hidden="false" customHeight="false" outlineLevel="0" collapsed="false">
      <c r="A32" s="49" t="n">
        <f aca="false">A31+VLOOKUP($C$5,$L$10:$M$13,2,0)</f>
        <v>4.6</v>
      </c>
      <c r="B32" s="10" t="n">
        <f aca="false">A32/$C$5</f>
        <v>0.328571428571429</v>
      </c>
      <c r="C32" s="10" t="n">
        <f aca="false">($C$5-A32)/$C$5</f>
        <v>0.671428571428571</v>
      </c>
      <c r="D32" s="37"/>
      <c r="E32" s="10" t="n">
        <f aca="false">B32*C32/2*$E$5*$C$5*$C$5</f>
        <v>88638.44128314</v>
      </c>
      <c r="F32" s="10" t="n">
        <f aca="false">IF(A32&lt;=$A$5,B32*($C$5-$A$5)*$F$5,C32*$A$5*$F$5)</f>
        <v>26857.1428571429</v>
      </c>
      <c r="G32" s="10" t="n">
        <f aca="false">IF(A32&lt;=$B$5,B32*($C$5-$B$5)*$G$5,C32*$B$5*$G$5)</f>
        <v>49285.7142857143</v>
      </c>
      <c r="H32" s="47" t="n">
        <f aca="false">SUM(E32:G32)</f>
        <v>164781.298425997</v>
      </c>
      <c r="I32" s="49" t="n">
        <f aca="false">I31+VLOOKUP($C$5,$L$10:$M$13,2,0)</f>
        <v>4.6</v>
      </c>
    </row>
    <row r="33" customFormat="false" ht="15" hidden="false" customHeight="false" outlineLevel="0" collapsed="false">
      <c r="A33" s="49" t="n">
        <f aca="false">A32+VLOOKUP($C$5,$L$10:$M$13,2,0)</f>
        <v>4.8</v>
      </c>
      <c r="B33" s="10" t="n">
        <f aca="false">A33/$C$5</f>
        <v>0.342857142857143</v>
      </c>
      <c r="C33" s="10" t="n">
        <f aca="false">($C$5-A33)/$C$5</f>
        <v>0.657142857142857</v>
      </c>
      <c r="D33" s="37"/>
      <c r="E33" s="10" t="n">
        <f aca="false">B33*C33/2*$E$5*$C$5*$C$5</f>
        <v>90524.36556576</v>
      </c>
      <c r="F33" s="10" t="n">
        <f aca="false">IF(A33&lt;=$A$5,B33*($C$5-$A$5)*$F$5,C33*$A$5*$F$5)</f>
        <v>26285.7142857143</v>
      </c>
      <c r="G33" s="10" t="n">
        <f aca="false">IF(A33&lt;=$B$5,B33*($C$5-$B$5)*$G$5,C33*$B$5*$G$5)</f>
        <v>51428.5714285714</v>
      </c>
      <c r="H33" s="47" t="n">
        <f aca="false">SUM(E33:G33)</f>
        <v>168238.651280046</v>
      </c>
      <c r="I33" s="49" t="n">
        <f aca="false">I32+VLOOKUP($C$5,$L$10:$M$13,2,0)</f>
        <v>4.8</v>
      </c>
    </row>
    <row r="34" customFormat="false" ht="15" hidden="false" customHeight="false" outlineLevel="0" collapsed="false">
      <c r="A34" s="49" t="n">
        <f aca="false">A33+VLOOKUP($C$5,$L$10:$M$13,2,0)</f>
        <v>5</v>
      </c>
      <c r="B34" s="10" t="n">
        <f aca="false">A34/$C$5</f>
        <v>0.357142857142857</v>
      </c>
      <c r="C34" s="10" t="n">
        <f aca="false">($C$5-A34)/$C$5</f>
        <v>0.642857142857143</v>
      </c>
      <c r="D34" s="37"/>
      <c r="E34" s="10" t="n">
        <f aca="false">B34*C34/2*$E$5*$C$5*$C$5</f>
        <v>92246.2964325</v>
      </c>
      <c r="F34" s="10" t="n">
        <f aca="false">IF(A34&lt;=$A$5,B34*($C$5-$A$5)*$F$5,C34*$A$5*$F$5)</f>
        <v>25714.2857142857</v>
      </c>
      <c r="G34" s="10" t="n">
        <f aca="false">IF(A34&lt;=$B$5,B34*($C$5-$B$5)*$G$5,C34*$B$5*$G$5)</f>
        <v>53571.4285714286</v>
      </c>
      <c r="H34" s="47" t="n">
        <f aca="false">SUM(E34:G34)</f>
        <v>171532.010718214</v>
      </c>
      <c r="I34" s="49" t="n">
        <f aca="false">I33+VLOOKUP($C$5,$L$10:$M$13,2,0)</f>
        <v>5</v>
      </c>
    </row>
    <row r="35" customFormat="false" ht="15" hidden="false" customHeight="false" outlineLevel="0" collapsed="false">
      <c r="A35" s="49" t="n">
        <f aca="false">A34+VLOOKUP($C$5,$L$10:$M$13,2,0)</f>
        <v>5.2</v>
      </c>
      <c r="B35" s="10" t="n">
        <f aca="false">A35/$C$5</f>
        <v>0.371428571428572</v>
      </c>
      <c r="C35" s="10" t="n">
        <f aca="false">($C$5-A35)/$C$5</f>
        <v>0.628571428571428</v>
      </c>
      <c r="D35" s="37"/>
      <c r="E35" s="10" t="n">
        <f aca="false">B35*C35/2*$E$5*$C$5*$C$5</f>
        <v>93804.23388336</v>
      </c>
      <c r="F35" s="10" t="n">
        <f aca="false">IF(A35&lt;=$A$5,B35*($C$5-$A$5)*$F$5,C35*$A$5*$F$5)</f>
        <v>25142.8571428571</v>
      </c>
      <c r="G35" s="10" t="n">
        <f aca="false">IF(A35&lt;=$B$5,B35*($C$5-$B$5)*$G$5,C35*$B$5*$G$5)</f>
        <v>55714.2857142857</v>
      </c>
      <c r="H35" s="47" t="n">
        <f aca="false">SUM(E35:G35)</f>
        <v>174661.376740503</v>
      </c>
      <c r="I35" s="49" t="n">
        <f aca="false">I34+VLOOKUP($C$5,$L$10:$M$13,2,0)</f>
        <v>5.2</v>
      </c>
    </row>
    <row r="36" customFormat="false" ht="15" hidden="false" customHeight="false" outlineLevel="0" collapsed="false">
      <c r="A36" s="49" t="n">
        <f aca="false">A35+VLOOKUP($C$5,$L$10:$M$13,2,0)</f>
        <v>5.4</v>
      </c>
      <c r="B36" s="10" t="n">
        <f aca="false">A36/$C$5</f>
        <v>0.385714285714286</v>
      </c>
      <c r="C36" s="10" t="n">
        <f aca="false">($C$5-A36)/$C$5</f>
        <v>0.614285714285714</v>
      </c>
      <c r="D36" s="37"/>
      <c r="E36" s="10" t="n">
        <f aca="false">B36*C36/2*$E$5*$C$5*$C$5</f>
        <v>95198.17791834</v>
      </c>
      <c r="F36" s="10" t="n">
        <f aca="false">IF(A36&lt;=$A$5,B36*($C$5-$A$5)*$F$5,C36*$A$5*$F$5)</f>
        <v>24571.4285714286</v>
      </c>
      <c r="G36" s="10" t="n">
        <f aca="false">IF(A36&lt;=$B$5,B36*($C$5-$B$5)*$G$5,C36*$B$5*$G$5)</f>
        <v>57857.1428571429</v>
      </c>
      <c r="H36" s="47" t="n">
        <f aca="false">SUM(E36:G36)</f>
        <v>177626.749346911</v>
      </c>
      <c r="I36" s="49" t="n">
        <f aca="false">I35+VLOOKUP($C$5,$L$10:$M$13,2,0)</f>
        <v>5.4</v>
      </c>
    </row>
    <row r="37" customFormat="false" ht="15" hidden="false" customHeight="false" outlineLevel="0" collapsed="false">
      <c r="A37" s="49" t="n">
        <f aca="false">A36+VLOOKUP($C$5,$L$10:$M$13,2,0)</f>
        <v>5.6</v>
      </c>
      <c r="B37" s="10" t="n">
        <f aca="false">A37/$C$5</f>
        <v>0.4</v>
      </c>
      <c r="C37" s="10" t="n">
        <f aca="false">($C$5-A37)/$C$5</f>
        <v>0.6</v>
      </c>
      <c r="D37" s="37"/>
      <c r="E37" s="10" t="n">
        <f aca="false">B37*C37/2*$E$5*$C$5*$C$5</f>
        <v>96428.12853744</v>
      </c>
      <c r="F37" s="10" t="n">
        <f aca="false">IF(A37&lt;=$A$5,B37*($C$5-$A$5)*$F$5,C37*$A$5*$F$5)</f>
        <v>24000</v>
      </c>
      <c r="G37" s="10" t="n">
        <f aca="false">IF(A37&lt;=$B$5,B37*($C$5-$B$5)*$G$5,C37*$B$5*$G$5)</f>
        <v>60000</v>
      </c>
      <c r="H37" s="47" t="n">
        <f aca="false">SUM(E37:G37)</f>
        <v>180428.12853744</v>
      </c>
      <c r="I37" s="49" t="n">
        <f aca="false">I36+VLOOKUP($C$5,$L$10:$M$13,2,0)</f>
        <v>5.6</v>
      </c>
    </row>
    <row r="38" customFormat="false" ht="15" hidden="false" customHeight="false" outlineLevel="0" collapsed="false">
      <c r="A38" s="49" t="n">
        <f aca="false">A37+VLOOKUP($C$5,$L$10:$M$13,2,0)</f>
        <v>5.8</v>
      </c>
      <c r="B38" s="10" t="n">
        <f aca="false">A38/$C$5</f>
        <v>0.414285714285714</v>
      </c>
      <c r="C38" s="10" t="n">
        <f aca="false">($C$5-A38)/$C$5</f>
        <v>0.585714285714286</v>
      </c>
      <c r="D38" s="37"/>
      <c r="E38" s="10" t="n">
        <f aca="false">B38*C38/2*$E$5*$C$5*$C$5</f>
        <v>97494.08574066</v>
      </c>
      <c r="F38" s="10" t="n">
        <f aca="false">IF(A38&lt;=$A$5,B38*($C$5-$A$5)*$F$5,C38*$A$5*$F$5)</f>
        <v>23428.5714285714</v>
      </c>
      <c r="G38" s="10" t="n">
        <f aca="false">IF(A38&lt;=$B$5,B38*($C$5-$B$5)*$G$5,C38*$B$5*$G$5)</f>
        <v>62142.8571428572</v>
      </c>
      <c r="H38" s="47" t="n">
        <f aca="false">SUM(E38:G38)</f>
        <v>183065.514312089</v>
      </c>
      <c r="I38" s="49" t="n">
        <f aca="false">I37+VLOOKUP($C$5,$L$10:$M$13,2,0)</f>
        <v>5.8</v>
      </c>
    </row>
    <row r="39" customFormat="false" ht="15" hidden="false" customHeight="false" outlineLevel="0" collapsed="false">
      <c r="A39" s="49" t="n">
        <f aca="false">A38+VLOOKUP($C$5,$L$10:$M$13,2,0)</f>
        <v>6</v>
      </c>
      <c r="B39" s="10" t="n">
        <f aca="false">A39/$C$5</f>
        <v>0.428571428571429</v>
      </c>
      <c r="C39" s="10" t="n">
        <f aca="false">($C$5-A39)/$C$5</f>
        <v>0.571428571428571</v>
      </c>
      <c r="D39" s="37"/>
      <c r="E39" s="10" t="n">
        <f aca="false">B39*C39/2*$E$5*$C$5*$C$5</f>
        <v>98396.049528</v>
      </c>
      <c r="F39" s="10" t="n">
        <f aca="false">IF(A39&lt;=$A$5,B39*($C$5-$A$5)*$F$5,C39*$A$5*$F$5)</f>
        <v>22857.1428571429</v>
      </c>
      <c r="G39" s="10" t="n">
        <f aca="false">IF(A39&lt;=$B$5,B39*($C$5-$B$5)*$G$5,C39*$B$5*$G$5)</f>
        <v>64285.7142857143</v>
      </c>
      <c r="H39" s="47" t="n">
        <f aca="false">SUM(E39:G39)</f>
        <v>185538.906670857</v>
      </c>
      <c r="I39" s="49" t="n">
        <f aca="false">I38+VLOOKUP($C$5,$L$10:$M$13,2,0)</f>
        <v>6</v>
      </c>
    </row>
    <row r="40" customFormat="false" ht="15" hidden="false" customHeight="false" outlineLevel="0" collapsed="false">
      <c r="A40" s="49" t="n">
        <f aca="false">A39+VLOOKUP($C$5,$L$10:$M$13,2,0)</f>
        <v>6.2</v>
      </c>
      <c r="B40" s="10" t="n">
        <f aca="false">A40/$C$5</f>
        <v>0.442857142857143</v>
      </c>
      <c r="C40" s="10" t="n">
        <f aca="false">($C$5-A40)/$C$5</f>
        <v>0.557142857142857</v>
      </c>
      <c r="D40" s="37"/>
      <c r="E40" s="10" t="n">
        <f aca="false">B40*C40/2*$E$5*$C$5*$C$5</f>
        <v>99134.01989946</v>
      </c>
      <c r="F40" s="10" t="n">
        <f aca="false">IF(A40&lt;=$A$5,B40*($C$5-$A$5)*$F$5,C40*$A$5*$F$5)</f>
        <v>22285.7142857143</v>
      </c>
      <c r="G40" s="10" t="n">
        <f aca="false">IF(A40&lt;=$B$5,B40*($C$5-$B$5)*$G$5,C40*$B$5*$G$5)</f>
        <v>66428.5714285715</v>
      </c>
      <c r="H40" s="47" t="n">
        <f aca="false">SUM(E40:G40)</f>
        <v>187848.305613746</v>
      </c>
      <c r="I40" s="49" t="n">
        <f aca="false">I39+VLOOKUP($C$5,$L$10:$M$13,2,0)</f>
        <v>6.2</v>
      </c>
    </row>
    <row r="41" customFormat="false" ht="15" hidden="false" customHeight="false" outlineLevel="0" collapsed="false">
      <c r="A41" s="49" t="n">
        <f aca="false">A40+VLOOKUP($C$5,$L$10:$M$13,2,0)</f>
        <v>6.4</v>
      </c>
      <c r="B41" s="10" t="n">
        <f aca="false">A41/$C$5</f>
        <v>0.457142857142857</v>
      </c>
      <c r="C41" s="10" t="n">
        <f aca="false">($C$5-A41)/$C$5</f>
        <v>0.542857142857143</v>
      </c>
      <c r="D41" s="37"/>
      <c r="E41" s="10" t="n">
        <f aca="false">B41*C41/2*$E$5*$C$5*$C$5</f>
        <v>99707.99685504</v>
      </c>
      <c r="F41" s="10" t="n">
        <f aca="false">IF(A41&lt;=$A$5,B41*($C$5-$A$5)*$F$5,C41*$A$5*$F$5)</f>
        <v>21714.2857142857</v>
      </c>
      <c r="G41" s="10" t="n">
        <f aca="false">IF(A41&lt;=$B$5,B41*($C$5-$B$5)*$G$5,C41*$B$5*$G$5)</f>
        <v>68571.4285714286</v>
      </c>
      <c r="H41" s="47" t="n">
        <f aca="false">SUM(E41:G41)</f>
        <v>189993.711140754</v>
      </c>
      <c r="I41" s="49" t="n">
        <f aca="false">I40+VLOOKUP($C$5,$L$10:$M$13,2,0)</f>
        <v>6.4</v>
      </c>
    </row>
    <row r="42" customFormat="false" ht="15" hidden="false" customHeight="false" outlineLevel="0" collapsed="false">
      <c r="A42" s="49" t="n">
        <f aca="false">A41+VLOOKUP($C$5,$L$10:$M$13,2,0)</f>
        <v>6.6</v>
      </c>
      <c r="B42" s="10" t="n">
        <f aca="false">A42/$C$5</f>
        <v>0.471428571428572</v>
      </c>
      <c r="C42" s="10" t="n">
        <f aca="false">($C$5-A42)/$C$5</f>
        <v>0.528571428571428</v>
      </c>
      <c r="D42" s="37"/>
      <c r="E42" s="10" t="n">
        <f aca="false">B42*C42/2*$E$5*$C$5*$C$5</f>
        <v>100117.98039474</v>
      </c>
      <c r="F42" s="10" t="n">
        <f aca="false">IF(A42&lt;=$A$5,B42*($C$5-$A$5)*$F$5,C42*$A$5*$F$5)</f>
        <v>21142.8571428571</v>
      </c>
      <c r="G42" s="10" t="n">
        <f aca="false">IF(A42&lt;=$B$5,B42*($C$5-$B$5)*$G$5,C42*$B$5*$G$5)</f>
        <v>68714.2857142857</v>
      </c>
      <c r="H42" s="47" t="n">
        <f aca="false">SUM(E42:G42)</f>
        <v>189975.123251883</v>
      </c>
      <c r="I42" s="49" t="n">
        <f aca="false">I41+VLOOKUP($C$5,$L$10:$M$13,2,0)</f>
        <v>6.6</v>
      </c>
    </row>
    <row r="43" customFormat="false" ht="15" hidden="false" customHeight="false" outlineLevel="0" collapsed="false">
      <c r="A43" s="49" t="n">
        <f aca="false">A42+VLOOKUP($C$5,$L$10:$M$13,2,0)</f>
        <v>6.8</v>
      </c>
      <c r="B43" s="10" t="n">
        <f aca="false">A43/$C$5</f>
        <v>0.485714285714286</v>
      </c>
      <c r="C43" s="10" t="n">
        <f aca="false">($C$5-A43)/$C$5</f>
        <v>0.514285714285714</v>
      </c>
      <c r="D43" s="37"/>
      <c r="E43" s="10" t="n">
        <f aca="false">B43*C43/2*$E$5*$C$5*$C$5</f>
        <v>100363.97051856</v>
      </c>
      <c r="F43" s="10" t="n">
        <f aca="false">IF(A43&lt;=$A$5,B43*($C$5-$A$5)*$F$5,C43*$A$5*$F$5)</f>
        <v>20571.4285714286</v>
      </c>
      <c r="G43" s="10" t="n">
        <f aca="false">IF(A43&lt;=$B$5,B43*($C$5-$B$5)*$G$5,C43*$B$5*$G$5)</f>
        <v>66857.1428571428</v>
      </c>
      <c r="H43" s="47" t="n">
        <f aca="false">SUM(E43:G43)</f>
        <v>187792.541947131</v>
      </c>
      <c r="I43" s="49" t="n">
        <f aca="false">I42+VLOOKUP($C$5,$L$10:$M$13,2,0)</f>
        <v>6.8</v>
      </c>
    </row>
    <row r="44" customFormat="false" ht="15" hidden="false" customHeight="false" outlineLevel="0" collapsed="false">
      <c r="A44" s="49" t="n">
        <f aca="false">A43+VLOOKUP($C$5,$L$10:$M$13,2,0)</f>
        <v>7</v>
      </c>
      <c r="B44" s="10" t="n">
        <f aca="false">A44/$C$5</f>
        <v>0.5</v>
      </c>
      <c r="C44" s="10" t="n">
        <f aca="false">($C$5-A44)/$C$5</f>
        <v>0.5</v>
      </c>
      <c r="D44" s="37"/>
      <c r="E44" s="10" t="n">
        <f aca="false">B44*C44/2*$E$5*$C$5*$C$5</f>
        <v>100445.9672265</v>
      </c>
      <c r="F44" s="10" t="n">
        <f aca="false">IF(A44&lt;=$A$5,B44*($C$5-$A$5)*$F$5,C44*$A$5*$F$5)</f>
        <v>20000</v>
      </c>
      <c r="G44" s="10" t="n">
        <f aca="false">IF(A44&lt;=$B$5,B44*($C$5-$B$5)*$G$5,C44*$B$5*$G$5)</f>
        <v>65000</v>
      </c>
      <c r="H44" s="47" t="n">
        <f aca="false">SUM(E44:G44)</f>
        <v>185445.9672265</v>
      </c>
      <c r="I44" s="49" t="n">
        <f aca="false">I43+VLOOKUP($C$5,$L$10:$M$13,2,0)</f>
        <v>7</v>
      </c>
    </row>
    <row r="45" customFormat="false" ht="15" hidden="false" customHeight="false" outlineLevel="0" collapsed="false">
      <c r="A45" s="49" t="n">
        <f aca="false">A44+VLOOKUP($C$5,$L$10:$M$13,2,0)</f>
        <v>7.2</v>
      </c>
      <c r="B45" s="10" t="n">
        <f aca="false">A45/$C$5</f>
        <v>0.514285714285715</v>
      </c>
      <c r="C45" s="10" t="n">
        <f aca="false">($C$5-A45)/$C$5</f>
        <v>0.485714285714285</v>
      </c>
      <c r="D45" s="37"/>
      <c r="E45" s="10" t="n">
        <f aca="false">B45*C45/2*$E$5*$C$5*$C$5</f>
        <v>100363.97051856</v>
      </c>
      <c r="F45" s="10" t="n">
        <f aca="false">IF(A45&lt;=$A$5,B45*($C$5-$A$5)*$F$5,C45*$A$5*$F$5)</f>
        <v>19428.5714285714</v>
      </c>
      <c r="G45" s="10" t="n">
        <f aca="false">IF(A45&lt;=$B$5,B45*($C$5-$B$5)*$G$5,C45*$B$5*$G$5)</f>
        <v>63142.8571428571</v>
      </c>
      <c r="H45" s="47" t="n">
        <f aca="false">SUM(E45:G45)</f>
        <v>182935.399089989</v>
      </c>
      <c r="I45" s="49" t="n">
        <f aca="false">I44+VLOOKUP($C$5,$L$10:$M$13,2,0)</f>
        <v>7.2</v>
      </c>
    </row>
    <row r="46" customFormat="false" ht="15" hidden="false" customHeight="false" outlineLevel="0" collapsed="false">
      <c r="A46" s="49" t="n">
        <f aca="false">A45+VLOOKUP($C$5,$L$10:$M$13,2,0)</f>
        <v>7.4</v>
      </c>
      <c r="B46" s="10" t="n">
        <f aca="false">A46/$C$5</f>
        <v>0.528571428571429</v>
      </c>
      <c r="C46" s="10" t="n">
        <f aca="false">($C$5-A46)/$C$5</f>
        <v>0.471428571428571</v>
      </c>
      <c r="D46" s="37"/>
      <c r="E46" s="10" t="n">
        <f aca="false">B46*C46/2*$E$5*$C$5*$C$5</f>
        <v>100117.98039474</v>
      </c>
      <c r="F46" s="10" t="n">
        <f aca="false">IF(A46&lt;=$A$5,B46*($C$5-$A$5)*$F$5,C46*$A$5*$F$5)</f>
        <v>18857.1428571428</v>
      </c>
      <c r="G46" s="10" t="n">
        <f aca="false">IF(A46&lt;=$B$5,B46*($C$5-$B$5)*$G$5,C46*$B$5*$G$5)</f>
        <v>61285.7142857142</v>
      </c>
      <c r="H46" s="47" t="n">
        <f aca="false">SUM(E46:G46)</f>
        <v>180260.837537597</v>
      </c>
      <c r="I46" s="49" t="n">
        <f aca="false">I45+VLOOKUP($C$5,$L$10:$M$13,2,0)</f>
        <v>7.4</v>
      </c>
    </row>
    <row r="47" customFormat="false" ht="15" hidden="false" customHeight="false" outlineLevel="0" collapsed="false">
      <c r="A47" s="49" t="n">
        <f aca="false">A46+VLOOKUP($C$5,$L$10:$M$13,2,0)</f>
        <v>7.6</v>
      </c>
      <c r="B47" s="10" t="n">
        <f aca="false">A47/$C$5</f>
        <v>0.542857142857143</v>
      </c>
      <c r="C47" s="10" t="n">
        <f aca="false">($C$5-A47)/$C$5</f>
        <v>0.457142857142857</v>
      </c>
      <c r="D47" s="37"/>
      <c r="E47" s="10" t="n">
        <f aca="false">B47*C47/2*$E$5*$C$5*$C$5</f>
        <v>99707.99685504</v>
      </c>
      <c r="F47" s="10" t="n">
        <f aca="false">IF(A47&lt;=$A$5,B47*($C$5-$A$5)*$F$5,C47*$A$5*$F$5)</f>
        <v>18285.7142857143</v>
      </c>
      <c r="G47" s="10" t="n">
        <f aca="false">IF(A47&lt;=$B$5,B47*($C$5-$B$5)*$G$5,C47*$B$5*$G$5)</f>
        <v>59428.5714285714</v>
      </c>
      <c r="H47" s="47" t="n">
        <f aca="false">SUM(E47:G47)</f>
        <v>177422.282569326</v>
      </c>
      <c r="I47" s="49" t="n">
        <f aca="false">I46+VLOOKUP($C$5,$L$10:$M$13,2,0)</f>
        <v>7.6</v>
      </c>
    </row>
    <row r="48" customFormat="false" ht="15" hidden="false" customHeight="false" outlineLevel="0" collapsed="false">
      <c r="A48" s="49" t="n">
        <f aca="false">A47+VLOOKUP($C$5,$L$10:$M$13,2,0)</f>
        <v>7.8</v>
      </c>
      <c r="B48" s="10" t="n">
        <f aca="false">A48/$C$5</f>
        <v>0.557142857142858</v>
      </c>
      <c r="C48" s="10" t="n">
        <f aca="false">($C$5-A48)/$C$5</f>
        <v>0.442857142857143</v>
      </c>
      <c r="D48" s="37"/>
      <c r="E48" s="10" t="n">
        <f aca="false">B48*C48/2*$E$5*$C$5*$C$5</f>
        <v>99134.01989946</v>
      </c>
      <c r="F48" s="10" t="n">
        <f aca="false">IF(A48&lt;=$A$5,B48*($C$5-$A$5)*$F$5,C48*$A$5*$F$5)</f>
        <v>17714.2857142857</v>
      </c>
      <c r="G48" s="10" t="n">
        <f aca="false">IF(A48&lt;=$B$5,B48*($C$5-$B$5)*$G$5,C48*$B$5*$G$5)</f>
        <v>57571.4285714285</v>
      </c>
      <c r="H48" s="47" t="n">
        <f aca="false">SUM(E48:G48)</f>
        <v>174419.734185174</v>
      </c>
      <c r="I48" s="49" t="n">
        <f aca="false">I47+VLOOKUP($C$5,$L$10:$M$13,2,0)</f>
        <v>7.8</v>
      </c>
    </row>
    <row r="49" customFormat="false" ht="15" hidden="false" customHeight="false" outlineLevel="0" collapsed="false">
      <c r="A49" s="49" t="n">
        <f aca="false">A48+VLOOKUP($C$5,$L$10:$M$13,2,0)</f>
        <v>8</v>
      </c>
      <c r="B49" s="10" t="n">
        <f aca="false">A49/$C$5</f>
        <v>0.571428571428572</v>
      </c>
      <c r="C49" s="10" t="n">
        <f aca="false">($C$5-A49)/$C$5</f>
        <v>0.428571428571428</v>
      </c>
      <c r="D49" s="37"/>
      <c r="E49" s="10" t="n">
        <f aca="false">B49*C49/2*$E$5*$C$5*$C$5</f>
        <v>98396.049528</v>
      </c>
      <c r="F49" s="10" t="n">
        <f aca="false">IF(A49&lt;=$A$5,B49*($C$5-$A$5)*$F$5,C49*$A$5*$F$5)</f>
        <v>17142.8571428571</v>
      </c>
      <c r="G49" s="10" t="n">
        <f aca="false">IF(A49&lt;=$B$5,B49*($C$5-$B$5)*$G$5,C49*$B$5*$G$5)</f>
        <v>55714.2857142857</v>
      </c>
      <c r="H49" s="47" t="n">
        <f aca="false">SUM(E49:G49)</f>
        <v>171253.192385143</v>
      </c>
      <c r="I49" s="49" t="n">
        <f aca="false">I48+VLOOKUP($C$5,$L$10:$M$13,2,0)</f>
        <v>8</v>
      </c>
    </row>
    <row r="50" customFormat="false" ht="15" hidden="false" customHeight="false" outlineLevel="0" collapsed="false">
      <c r="A50" s="49" t="n">
        <f aca="false">A49+VLOOKUP($C$5,$L$10:$M$13,2,0)</f>
        <v>8.2</v>
      </c>
      <c r="B50" s="10" t="n">
        <f aca="false">A50/$C$5</f>
        <v>0.585714285714286</v>
      </c>
      <c r="C50" s="10" t="n">
        <f aca="false">($C$5-A50)/$C$5</f>
        <v>0.414285714285714</v>
      </c>
      <c r="D50" s="37"/>
      <c r="E50" s="10" t="n">
        <f aca="false">B50*C50/2*$E$5*$C$5*$C$5</f>
        <v>97494.08574066</v>
      </c>
      <c r="F50" s="10" t="n">
        <f aca="false">IF(A50&lt;=$A$5,B50*($C$5-$A$5)*$F$5,C50*$A$5*$F$5)</f>
        <v>16571.4285714286</v>
      </c>
      <c r="G50" s="10" t="n">
        <f aca="false">IF(A50&lt;=$B$5,B50*($C$5-$B$5)*$G$5,C50*$B$5*$G$5)</f>
        <v>53857.1428571428</v>
      </c>
      <c r="H50" s="47" t="n">
        <f aca="false">SUM(E50:G50)</f>
        <v>167922.657169231</v>
      </c>
      <c r="I50" s="49" t="n">
        <f aca="false">I49+VLOOKUP($C$5,$L$10:$M$13,2,0)</f>
        <v>8.2</v>
      </c>
    </row>
    <row r="51" customFormat="false" ht="15" hidden="false" customHeight="false" outlineLevel="0" collapsed="false">
      <c r="A51" s="49" t="n">
        <f aca="false">A50+VLOOKUP($C$5,$L$10:$M$13,2,0)</f>
        <v>8.4</v>
      </c>
      <c r="B51" s="10" t="n">
        <f aca="false">A51/$C$5</f>
        <v>0.6</v>
      </c>
      <c r="C51" s="10" t="n">
        <f aca="false">($C$5-A51)/$C$5</f>
        <v>0.4</v>
      </c>
      <c r="D51" s="37"/>
      <c r="E51" s="10" t="n">
        <f aca="false">B51*C51/2*$E$5*$C$5*$C$5</f>
        <v>96428.12853744</v>
      </c>
      <c r="F51" s="10" t="n">
        <f aca="false">IF(A51&lt;=$A$5,B51*($C$5-$A$5)*$F$5,C51*$A$5*$F$5)</f>
        <v>16000</v>
      </c>
      <c r="G51" s="10" t="n">
        <f aca="false">IF(A51&lt;=$B$5,B51*($C$5-$B$5)*$G$5,C51*$B$5*$G$5)</f>
        <v>52000</v>
      </c>
      <c r="H51" s="47" t="n">
        <f aca="false">SUM(E51:G51)</f>
        <v>164428.12853744</v>
      </c>
      <c r="I51" s="49" t="n">
        <f aca="false">I50+VLOOKUP($C$5,$L$10:$M$13,2,0)</f>
        <v>8.4</v>
      </c>
    </row>
    <row r="52" customFormat="false" ht="15" hidden="false" customHeight="false" outlineLevel="0" collapsed="false">
      <c r="A52" s="49" t="n">
        <f aca="false">A51+VLOOKUP($C$5,$L$10:$M$13,2,0)</f>
        <v>8.6</v>
      </c>
      <c r="B52" s="10" t="n">
        <f aca="false">A52/$C$5</f>
        <v>0.614285714285714</v>
      </c>
      <c r="C52" s="10" t="n">
        <f aca="false">($C$5-A52)/$C$5</f>
        <v>0.385714285714286</v>
      </c>
      <c r="E52" s="10" t="n">
        <f aca="false">B52*C52/2*$E$5*$C$5*$C$5</f>
        <v>95198.17791834</v>
      </c>
      <c r="F52" s="10" t="n">
        <f aca="false">IF(A52&lt;=$A$5,B52*($C$5-$A$5)*$F$5,C52*$A$5*$F$5)</f>
        <v>15428.5714285714</v>
      </c>
      <c r="G52" s="10" t="n">
        <f aca="false">IF(A52&lt;=$B$5,B52*($C$5-$B$5)*$G$5,C52*$B$5*$G$5)</f>
        <v>50142.8571428571</v>
      </c>
      <c r="H52" s="47" t="n">
        <f aca="false">SUM(E52:G52)</f>
        <v>160769.606489769</v>
      </c>
      <c r="I52" s="49" t="n">
        <f aca="false">I51+VLOOKUP($C$5,$L$10:$M$13,2,0)</f>
        <v>8.6</v>
      </c>
    </row>
    <row r="53" customFormat="false" ht="15" hidden="false" customHeight="false" outlineLevel="0" collapsed="false">
      <c r="A53" s="49" t="n">
        <f aca="false">A52+VLOOKUP($C$5,$L$10:$M$13,2,0)</f>
        <v>8.8</v>
      </c>
      <c r="B53" s="10" t="n">
        <f aca="false">A53/$C$5</f>
        <v>0.628571428571429</v>
      </c>
      <c r="C53" s="10" t="n">
        <f aca="false">($C$5-A53)/$C$5</f>
        <v>0.371428571428571</v>
      </c>
      <c r="E53" s="10" t="n">
        <f aca="false">B53*C53/2*$E$5*$C$5*$C$5</f>
        <v>93804.23388336</v>
      </c>
      <c r="F53" s="10" t="n">
        <f aca="false">IF(A53&lt;=$A$5,B53*($C$5-$A$5)*$F$5,C53*$A$5*$F$5)</f>
        <v>14857.1428571429</v>
      </c>
      <c r="G53" s="10" t="n">
        <f aca="false">IF(A53&lt;=$B$5,B53*($C$5-$B$5)*$G$5,C53*$B$5*$G$5)</f>
        <v>48285.7142857143</v>
      </c>
      <c r="H53" s="47" t="n">
        <f aca="false">SUM(E53:G53)</f>
        <v>156947.091026217</v>
      </c>
      <c r="I53" s="49" t="n">
        <f aca="false">I52+VLOOKUP($C$5,$L$10:$M$13,2,0)</f>
        <v>8.8</v>
      </c>
    </row>
    <row r="54" customFormat="false" ht="15" hidden="false" customHeight="false" outlineLevel="0" collapsed="false">
      <c r="A54" s="49" t="n">
        <f aca="false">A53+VLOOKUP($C$5,$L$10:$M$13,2,0)</f>
        <v>9</v>
      </c>
      <c r="B54" s="10" t="n">
        <f aca="false">A54/$C$5</f>
        <v>0.642857142857143</v>
      </c>
      <c r="C54" s="10" t="n">
        <f aca="false">($C$5-A54)/$C$5</f>
        <v>0.357142857142857</v>
      </c>
      <c r="E54" s="10" t="n">
        <f aca="false">B54*C54/2*$E$5*$C$5*$C$5</f>
        <v>92246.2964325</v>
      </c>
      <c r="F54" s="10" t="n">
        <f aca="false">IF(A54&lt;=$A$5,B54*($C$5-$A$5)*$F$5,C54*$A$5*$F$5)</f>
        <v>14285.7142857143</v>
      </c>
      <c r="G54" s="10" t="n">
        <f aca="false">IF(A54&lt;=$B$5,B54*($C$5-$B$5)*$G$5,C54*$B$5*$G$5)</f>
        <v>46428.5714285714</v>
      </c>
      <c r="H54" s="47" t="n">
        <f aca="false">SUM(E54:G54)</f>
        <v>152960.582146786</v>
      </c>
      <c r="I54" s="49" t="n">
        <f aca="false">I53+VLOOKUP($C$5,$L$10:$M$13,2,0)</f>
        <v>9</v>
      </c>
    </row>
    <row r="55" customFormat="false" ht="15" hidden="false" customHeight="false" outlineLevel="0" collapsed="false">
      <c r="A55" s="49" t="n">
        <f aca="false">A54+VLOOKUP($C$5,$L$10:$M$13,2,0)</f>
        <v>9.2</v>
      </c>
      <c r="B55" s="10" t="n">
        <f aca="false">A55/$C$5</f>
        <v>0.657142857142857</v>
      </c>
      <c r="C55" s="10" t="n">
        <f aca="false">($C$5-A55)/$C$5</f>
        <v>0.342857142857143</v>
      </c>
      <c r="E55" s="10" t="n">
        <f aca="false">B55*C55/2*$E$5*$C$5*$C$5</f>
        <v>90524.36556576</v>
      </c>
      <c r="F55" s="10" t="n">
        <f aca="false">IF(A55&lt;=$A$5,B55*($C$5-$A$5)*$F$5,C55*$A$5*$F$5)</f>
        <v>13714.2857142857</v>
      </c>
      <c r="G55" s="10" t="n">
        <f aca="false">IF(A55&lt;=$B$5,B55*($C$5-$B$5)*$G$5,C55*$B$5*$G$5)</f>
        <v>44571.4285714286</v>
      </c>
      <c r="H55" s="47" t="n">
        <f aca="false">SUM(E55:G55)</f>
        <v>148810.079851474</v>
      </c>
      <c r="I55" s="49" t="n">
        <f aca="false">I54+VLOOKUP($C$5,$L$10:$M$13,2,0)</f>
        <v>9.2</v>
      </c>
    </row>
    <row r="56" customFormat="false" ht="15" hidden="false" customHeight="false" outlineLevel="0" collapsed="false">
      <c r="A56" s="49" t="n">
        <f aca="false">A55+VLOOKUP($C$5,$L$10:$M$13,2,0)</f>
        <v>9.4</v>
      </c>
      <c r="B56" s="10" t="n">
        <f aca="false">A56/$C$5</f>
        <v>0.671428571428571</v>
      </c>
      <c r="C56" s="10" t="n">
        <f aca="false">($C$5-A56)/$C$5</f>
        <v>0.328571428571429</v>
      </c>
      <c r="E56" s="10" t="n">
        <f aca="false">B56*C56/2*$E$5*$C$5*$C$5</f>
        <v>88638.44128314</v>
      </c>
      <c r="F56" s="10" t="n">
        <f aca="false">IF(A56&lt;=$A$5,B56*($C$5-$A$5)*$F$5,C56*$A$5*$F$5)</f>
        <v>13142.8571428571</v>
      </c>
      <c r="G56" s="10" t="n">
        <f aca="false">IF(A56&lt;=$B$5,B56*($C$5-$B$5)*$G$5,C56*$B$5*$G$5)</f>
        <v>42714.2857142857</v>
      </c>
      <c r="H56" s="47" t="n">
        <f aca="false">SUM(E56:G56)</f>
        <v>144495.584140283</v>
      </c>
      <c r="I56" s="49" t="n">
        <f aca="false">I55+VLOOKUP($C$5,$L$10:$M$13,2,0)</f>
        <v>9.4</v>
      </c>
    </row>
    <row r="57" customFormat="false" ht="15" hidden="false" customHeight="false" outlineLevel="0" collapsed="false">
      <c r="A57" s="49" t="n">
        <f aca="false">A56+VLOOKUP($C$5,$L$10:$M$13,2,0)</f>
        <v>9.6</v>
      </c>
      <c r="B57" s="10" t="n">
        <f aca="false">A57/$C$5</f>
        <v>0.685714285714286</v>
      </c>
      <c r="C57" s="10" t="n">
        <f aca="false">($C$5-A57)/$C$5</f>
        <v>0.314285714285714</v>
      </c>
      <c r="E57" s="10" t="n">
        <f aca="false">B57*C57/2*$E$5*$C$5*$C$5</f>
        <v>86588.52358464</v>
      </c>
      <c r="F57" s="10" t="n">
        <f aca="false">IF(A57&lt;=$A$5,B57*($C$5-$A$5)*$F$5,C57*$A$5*$F$5)</f>
        <v>12571.4285714286</v>
      </c>
      <c r="G57" s="10" t="n">
        <f aca="false">IF(A57&lt;=$B$5,B57*($C$5-$B$5)*$G$5,C57*$B$5*$G$5)</f>
        <v>40857.1428571429</v>
      </c>
      <c r="H57" s="47" t="n">
        <f aca="false">SUM(E57:G57)</f>
        <v>140017.095013211</v>
      </c>
      <c r="I57" s="49" t="n">
        <f aca="false">I56+VLOOKUP($C$5,$L$10:$M$13,2,0)</f>
        <v>9.6</v>
      </c>
    </row>
    <row r="58" customFormat="false" ht="15" hidden="false" customHeight="false" outlineLevel="0" collapsed="false">
      <c r="A58" s="49" t="n">
        <f aca="false">A57+VLOOKUP($C$5,$L$10:$M$13,2,0)</f>
        <v>9.8</v>
      </c>
      <c r="B58" s="10" t="n">
        <f aca="false">A58/$C$5</f>
        <v>0.7</v>
      </c>
      <c r="C58" s="10" t="n">
        <f aca="false">($C$5-A58)/$C$5</f>
        <v>0.3</v>
      </c>
      <c r="E58" s="10" t="n">
        <f aca="false">B58*C58/2*$E$5*$C$5*$C$5</f>
        <v>84374.61247026</v>
      </c>
      <c r="F58" s="10" t="n">
        <f aca="false">IF(A58&lt;=$A$5,B58*($C$5-$A$5)*$F$5,C58*$A$5*$F$5)</f>
        <v>12000</v>
      </c>
      <c r="G58" s="10" t="n">
        <f aca="false">IF(A58&lt;=$B$5,B58*($C$5-$B$5)*$G$5,C58*$B$5*$G$5)</f>
        <v>39000</v>
      </c>
      <c r="H58" s="47" t="n">
        <f aca="false">SUM(E58:G58)</f>
        <v>135374.61247026</v>
      </c>
      <c r="I58" s="49" t="n">
        <f aca="false">I57+VLOOKUP($C$5,$L$10:$M$13,2,0)</f>
        <v>9.8</v>
      </c>
    </row>
    <row r="59" customFormat="false" ht="15" hidden="false" customHeight="false" outlineLevel="0" collapsed="false">
      <c r="A59" s="49" t="n">
        <f aca="false">A58+VLOOKUP($C$5,$L$10:$M$13,2,0)</f>
        <v>10</v>
      </c>
      <c r="B59" s="10" t="n">
        <f aca="false">A59/$C$5</f>
        <v>0.714285714285714</v>
      </c>
      <c r="C59" s="10" t="n">
        <f aca="false">($C$5-A59)/$C$5</f>
        <v>0.285714285714286</v>
      </c>
      <c r="E59" s="10" t="n">
        <f aca="false">B59*C59/2*$E$5*$C$5*$C$5</f>
        <v>81996.70794</v>
      </c>
      <c r="F59" s="10" t="n">
        <f aca="false">IF(A59&lt;=$A$5,B59*($C$5-$A$5)*$F$5,C59*$A$5*$F$5)</f>
        <v>11428.5714285714</v>
      </c>
      <c r="G59" s="10" t="n">
        <f aca="false">IF(A59&lt;=$B$5,B59*($C$5-$B$5)*$G$5,C59*$B$5*$G$5)</f>
        <v>37142.8571428572</v>
      </c>
      <c r="H59" s="47" t="n">
        <f aca="false">SUM(E59:G59)</f>
        <v>130568.136511429</v>
      </c>
      <c r="I59" s="49" t="n">
        <f aca="false">I58+VLOOKUP($C$5,$L$10:$M$13,2,0)</f>
        <v>10</v>
      </c>
    </row>
    <row r="60" customFormat="false" ht="15" hidden="false" customHeight="false" outlineLevel="0" collapsed="false">
      <c r="A60" s="49" t="n">
        <f aca="false">A59+VLOOKUP($C$5,$L$10:$M$13,2,0)</f>
        <v>10.2</v>
      </c>
      <c r="B60" s="10" t="n">
        <f aca="false">A60/$C$5</f>
        <v>0.728571428571428</v>
      </c>
      <c r="C60" s="10" t="n">
        <f aca="false">($C$5-A60)/$C$5</f>
        <v>0.271428571428572</v>
      </c>
      <c r="E60" s="10" t="n">
        <f aca="false">B60*C60/2*$E$5*$C$5*$C$5</f>
        <v>79454.8099938601</v>
      </c>
      <c r="F60" s="10" t="n">
        <f aca="false">IF(A60&lt;=$A$5,B60*($C$5-$A$5)*$F$5,C60*$A$5*$F$5)</f>
        <v>10857.1428571429</v>
      </c>
      <c r="G60" s="10" t="n">
        <f aca="false">IF(A60&lt;=$B$5,B60*($C$5-$B$5)*$G$5,C60*$B$5*$G$5)</f>
        <v>35285.7142857143</v>
      </c>
      <c r="H60" s="47" t="n">
        <f aca="false">SUM(E60:G60)</f>
        <v>125597.667136717</v>
      </c>
      <c r="I60" s="49" t="n">
        <f aca="false">I59+VLOOKUP($C$5,$L$10:$M$13,2,0)</f>
        <v>10.2</v>
      </c>
    </row>
    <row r="61" customFormat="false" ht="15" hidden="false" customHeight="false" outlineLevel="0" collapsed="false">
      <c r="A61" s="49" t="n">
        <f aca="false">A60+VLOOKUP($C$5,$L$10:$M$13,2,0)</f>
        <v>10.4</v>
      </c>
      <c r="B61" s="10" t="n">
        <f aca="false">A61/$C$5</f>
        <v>0.742857142857143</v>
      </c>
      <c r="C61" s="10" t="n">
        <f aca="false">($C$5-A61)/$C$5</f>
        <v>0.257142857142857</v>
      </c>
      <c r="E61" s="10" t="n">
        <f aca="false">B61*C61/2*$E$5*$C$5*$C$5</f>
        <v>76748.9186318401</v>
      </c>
      <c r="F61" s="10" t="n">
        <f aca="false">IF(A61&lt;=$A$5,B61*($C$5-$A$5)*$F$5,C61*$A$5*$F$5)</f>
        <v>10285.7142857143</v>
      </c>
      <c r="G61" s="10" t="n">
        <f aca="false">IF(A61&lt;=$B$5,B61*($C$5-$B$5)*$G$5,C61*$B$5*$G$5)</f>
        <v>33428.5714285715</v>
      </c>
      <c r="H61" s="47" t="n">
        <f aca="false">SUM(E61:G61)</f>
        <v>120463.204346126</v>
      </c>
      <c r="I61" s="49" t="n">
        <f aca="false">I60+VLOOKUP($C$5,$L$10:$M$13,2,0)</f>
        <v>10.4</v>
      </c>
    </row>
    <row r="62" customFormat="false" ht="15" hidden="false" customHeight="false" outlineLevel="0" collapsed="false">
      <c r="A62" s="49" t="n">
        <f aca="false">A61+VLOOKUP($C$5,$L$10:$M$13,2,0)</f>
        <v>10.6</v>
      </c>
      <c r="B62" s="10" t="n">
        <f aca="false">A62/$C$5</f>
        <v>0.757142857142857</v>
      </c>
      <c r="C62" s="10" t="n">
        <f aca="false">($C$5-A62)/$C$5</f>
        <v>0.242857142857143</v>
      </c>
      <c r="E62" s="10" t="n">
        <f aca="false">B62*C62/2*$E$5*$C$5*$C$5</f>
        <v>73879.0338539401</v>
      </c>
      <c r="F62" s="10" t="n">
        <f aca="false">IF(A62&lt;=$A$5,B62*($C$5-$A$5)*$F$5,C62*$A$5*$F$5)</f>
        <v>9714.28571428573</v>
      </c>
      <c r="G62" s="10" t="n">
        <f aca="false">IF(A62&lt;=$B$5,B62*($C$5-$B$5)*$G$5,C62*$B$5*$G$5)</f>
        <v>31571.4285714286</v>
      </c>
      <c r="H62" s="47" t="n">
        <f aca="false">SUM(E62:G62)</f>
        <v>115164.748139654</v>
      </c>
      <c r="I62" s="49" t="n">
        <f aca="false">I61+VLOOKUP($C$5,$L$10:$M$13,2,0)</f>
        <v>10.6</v>
      </c>
    </row>
    <row r="63" customFormat="false" ht="15" hidden="false" customHeight="false" outlineLevel="0" collapsed="false">
      <c r="A63" s="49" t="n">
        <f aca="false">A62+VLOOKUP($C$5,$L$10:$M$13,2,0)</f>
        <v>10.8</v>
      </c>
      <c r="B63" s="10" t="n">
        <f aca="false">A63/$C$5</f>
        <v>0.771428571428571</v>
      </c>
      <c r="C63" s="10" t="n">
        <f aca="false">($C$5-A63)/$C$5</f>
        <v>0.228571428571429</v>
      </c>
      <c r="E63" s="10" t="n">
        <f aca="false">B63*C63/2*$E$5*$C$5*$C$5</f>
        <v>70845.1556601601</v>
      </c>
      <c r="F63" s="10" t="n">
        <f aca="false">IF(A63&lt;=$A$5,B63*($C$5-$A$5)*$F$5,C63*$A$5*$F$5)</f>
        <v>9142.85714285716</v>
      </c>
      <c r="G63" s="10" t="n">
        <f aca="false">IF(A63&lt;=$B$5,B63*($C$5-$B$5)*$G$5,C63*$B$5*$G$5)</f>
        <v>29714.2857142858</v>
      </c>
      <c r="H63" s="47" t="n">
        <f aca="false">SUM(E63:G63)</f>
        <v>109702.298517303</v>
      </c>
      <c r="I63" s="49" t="n">
        <f aca="false">I62+VLOOKUP($C$5,$L$10:$M$13,2,0)</f>
        <v>10.8</v>
      </c>
    </row>
    <row r="64" customFormat="false" ht="15" hidden="false" customHeight="false" outlineLevel="0" collapsed="false">
      <c r="A64" s="49" t="n">
        <f aca="false">A63+VLOOKUP($C$5,$L$10:$M$13,2,0)</f>
        <v>11</v>
      </c>
      <c r="B64" s="10" t="n">
        <f aca="false">A64/$C$5</f>
        <v>0.785714285714285</v>
      </c>
      <c r="C64" s="10" t="n">
        <f aca="false">($C$5-A64)/$C$5</f>
        <v>0.214285714285715</v>
      </c>
      <c r="E64" s="10" t="n">
        <f aca="false">B64*C64/2*$E$5*$C$5*$C$5</f>
        <v>67647.2840505001</v>
      </c>
      <c r="F64" s="10" t="n">
        <f aca="false">IF(A64&lt;=$A$5,B64*($C$5-$A$5)*$F$5,C64*$A$5*$F$5)</f>
        <v>8571.42857142859</v>
      </c>
      <c r="G64" s="10" t="n">
        <f aca="false">IF(A64&lt;=$B$5,B64*($C$5-$B$5)*$G$5,C64*$B$5*$G$5)</f>
        <v>27857.1428571429</v>
      </c>
      <c r="H64" s="47" t="n">
        <f aca="false">SUM(E64:G64)</f>
        <v>104075.855479072</v>
      </c>
      <c r="I64" s="49" t="n">
        <f aca="false">I63+VLOOKUP($C$5,$L$10:$M$13,2,0)</f>
        <v>11</v>
      </c>
    </row>
    <row r="65" customFormat="false" ht="15" hidden="false" customHeight="false" outlineLevel="0" collapsed="false">
      <c r="A65" s="49" t="n">
        <f aca="false">A64+VLOOKUP($C$5,$L$10:$M$13,2,0)</f>
        <v>11.2</v>
      </c>
      <c r="B65" s="10" t="n">
        <f aca="false">A65/$C$5</f>
        <v>0.8</v>
      </c>
      <c r="C65" s="10" t="n">
        <f aca="false">($C$5-A65)/$C$5</f>
        <v>0.200000000000001</v>
      </c>
      <c r="E65" s="10" t="n">
        <f aca="false">B65*C65/2*$E$5*$C$5*$C$5</f>
        <v>64285.4190249601</v>
      </c>
      <c r="F65" s="10" t="n">
        <f aca="false">IF(A65&lt;=$A$5,B65*($C$5-$A$5)*$F$5,C65*$A$5*$F$5)</f>
        <v>8000.00000000002</v>
      </c>
      <c r="G65" s="10" t="n">
        <f aca="false">IF(A65&lt;=$B$5,B65*($C$5-$B$5)*$G$5,C65*$B$5*$G$5)</f>
        <v>26000.0000000001</v>
      </c>
      <c r="H65" s="47" t="n">
        <f aca="false">SUM(E65:G65)</f>
        <v>98285.4190249602</v>
      </c>
      <c r="I65" s="49" t="n">
        <f aca="false">I64+VLOOKUP($C$5,$L$10:$M$13,2,0)</f>
        <v>11.2</v>
      </c>
    </row>
    <row r="66" customFormat="false" ht="15" hidden="false" customHeight="false" outlineLevel="0" collapsed="false">
      <c r="A66" s="49" t="n">
        <f aca="false">A65+VLOOKUP($C$5,$L$10:$M$13,2,0)</f>
        <v>11.4</v>
      </c>
      <c r="B66" s="10" t="n">
        <f aca="false">A66/$C$5</f>
        <v>0.814285714285714</v>
      </c>
      <c r="C66" s="10" t="n">
        <f aca="false">($C$5-A66)/$C$5</f>
        <v>0.185714285714286</v>
      </c>
      <c r="E66" s="10" t="n">
        <f aca="false">B66*C66/2*$E$5*$C$5*$C$5</f>
        <v>60759.5605835402</v>
      </c>
      <c r="F66" s="10" t="n">
        <f aca="false">IF(A66&lt;=$A$5,B66*($C$5-$A$5)*$F$5,C66*$A$5*$F$5)</f>
        <v>7428.57142857145</v>
      </c>
      <c r="G66" s="10" t="n">
        <f aca="false">IF(A66&lt;=$B$5,B66*($C$5-$B$5)*$G$5,C66*$B$5*$G$5)</f>
        <v>24142.8571428572</v>
      </c>
      <c r="H66" s="47" t="n">
        <f aca="false">SUM(E66:G66)</f>
        <v>92330.9891549688</v>
      </c>
      <c r="I66" s="49" t="n">
        <f aca="false">I65+VLOOKUP($C$5,$L$10:$M$13,2,0)</f>
        <v>11.4</v>
      </c>
    </row>
    <row r="67" customFormat="false" ht="15" hidden="false" customHeight="false" outlineLevel="0" collapsed="false">
      <c r="A67" s="49" t="n">
        <f aca="false">A66+VLOOKUP($C$5,$L$10:$M$13,2,0)</f>
        <v>11.6</v>
      </c>
      <c r="B67" s="10" t="n">
        <f aca="false">A67/$C$5</f>
        <v>0.828571428571428</v>
      </c>
      <c r="C67" s="10" t="n">
        <f aca="false">($C$5-A67)/$C$5</f>
        <v>0.171428571428572</v>
      </c>
      <c r="E67" s="10" t="n">
        <f aca="false">B67*C67/2*$E$5*$C$5*$C$5</f>
        <v>57069.7087262402</v>
      </c>
      <c r="F67" s="10" t="n">
        <f aca="false">IF(A67&lt;=$A$5,B67*($C$5-$A$5)*$F$5,C67*$A$5*$F$5)</f>
        <v>6857.14285714288</v>
      </c>
      <c r="G67" s="10" t="n">
        <f aca="false">IF(A67&lt;=$B$5,B67*($C$5-$B$5)*$G$5,C67*$B$5*$G$5)</f>
        <v>22285.7142857144</v>
      </c>
      <c r="H67" s="47" t="n">
        <f aca="false">SUM(E67:G67)</f>
        <v>86212.5658690974</v>
      </c>
      <c r="I67" s="49" t="n">
        <f aca="false">I66+VLOOKUP($C$5,$L$10:$M$13,2,0)</f>
        <v>11.6</v>
      </c>
    </row>
    <row r="68" customFormat="false" ht="15" hidden="false" customHeight="false" outlineLevel="0" collapsed="false">
      <c r="A68" s="49" t="n">
        <f aca="false">A67+VLOOKUP($C$5,$L$10:$M$13,2,0)</f>
        <v>11.8</v>
      </c>
      <c r="B68" s="10" t="n">
        <f aca="false">A68/$C$5</f>
        <v>0.842857142857142</v>
      </c>
      <c r="C68" s="10" t="n">
        <f aca="false">($C$5-A68)/$C$5</f>
        <v>0.157142857142858</v>
      </c>
      <c r="E68" s="10" t="n">
        <f aca="false">B68*C68/2*$E$5*$C$5*$C$5</f>
        <v>53215.8634530602</v>
      </c>
      <c r="F68" s="10" t="n">
        <f aca="false">IF(A68&lt;=$A$5,B68*($C$5-$A$5)*$F$5,C68*$A$5*$F$5)</f>
        <v>6285.71428571431</v>
      </c>
      <c r="G68" s="10" t="n">
        <f aca="false">IF(A68&lt;=$B$5,B68*($C$5-$B$5)*$G$5,C68*$B$5*$G$5)</f>
        <v>20428.5714285715</v>
      </c>
      <c r="H68" s="47" t="n">
        <f aca="false">SUM(E68:G68)</f>
        <v>79930.149167346</v>
      </c>
      <c r="I68" s="49" t="n">
        <f aca="false">I67+VLOOKUP($C$5,$L$10:$M$13,2,0)</f>
        <v>11.8</v>
      </c>
    </row>
    <row r="69" customFormat="false" ht="15" hidden="false" customHeight="false" outlineLevel="0" collapsed="false">
      <c r="A69" s="49" t="n">
        <f aca="false">A68+VLOOKUP($C$5,$L$10:$M$13,2,0)</f>
        <v>12</v>
      </c>
      <c r="B69" s="10" t="n">
        <f aca="false">A69/$C$5</f>
        <v>0.857142857142856</v>
      </c>
      <c r="C69" s="10" t="n">
        <f aca="false">($C$5-A69)/$C$5</f>
        <v>0.142857142857144</v>
      </c>
      <c r="E69" s="10" t="n">
        <f aca="false">B69*C69/2*$E$5*$C$5*$C$5</f>
        <v>49198.0247640002</v>
      </c>
      <c r="F69" s="10" t="n">
        <f aca="false">IF(A69&lt;=$A$5,B69*($C$5-$A$5)*$F$5,C69*$A$5*$F$5)</f>
        <v>5714.28571428574</v>
      </c>
      <c r="G69" s="10" t="n">
        <f aca="false">IF(A69&lt;=$B$5,B69*($C$5-$B$5)*$G$5,C69*$B$5*$G$5)</f>
        <v>18571.4285714287</v>
      </c>
      <c r="H69" s="47" t="n">
        <f aca="false">SUM(E69:G69)</f>
        <v>73483.7390497146</v>
      </c>
      <c r="I69" s="49" t="n">
        <f aca="false">I68+VLOOKUP($C$5,$L$10:$M$13,2,0)</f>
        <v>12</v>
      </c>
    </row>
    <row r="70" customFormat="false" ht="15" hidden="false" customHeight="false" outlineLevel="0" collapsed="false">
      <c r="A70" s="49" t="n">
        <f aca="false">A69+VLOOKUP($C$5,$L$10:$M$13,2,0)</f>
        <v>12.2</v>
      </c>
      <c r="B70" s="10" t="n">
        <f aca="false">A70/$C$5</f>
        <v>0.871428571428571</v>
      </c>
      <c r="C70" s="10" t="n">
        <f aca="false">($C$5-A70)/$C$5</f>
        <v>0.128571428571429</v>
      </c>
      <c r="E70" s="10" t="n">
        <f aca="false">B70*C70/2*$E$5*$C$5*$C$5</f>
        <v>45016.1926590602</v>
      </c>
      <c r="F70" s="10" t="n">
        <f aca="false">IF(A70&lt;=$A$5,B70*($C$5-$A$5)*$F$5,C70*$A$5*$F$5)</f>
        <v>5142.85714285718</v>
      </c>
      <c r="G70" s="10" t="n">
        <f aca="false">IF(A70&lt;=$B$5,B70*($C$5-$B$5)*$G$5,C70*$B$5*$G$5)</f>
        <v>16714.2857142858</v>
      </c>
      <c r="H70" s="47" t="n">
        <f aca="false">SUM(E70:G70)</f>
        <v>66873.3355162032</v>
      </c>
      <c r="I70" s="49" t="n">
        <f aca="false">I69+VLOOKUP($C$5,$L$10:$M$13,2,0)</f>
        <v>12.2</v>
      </c>
    </row>
    <row r="71" customFormat="false" ht="15" hidden="false" customHeight="false" outlineLevel="0" collapsed="false">
      <c r="A71" s="49" t="n">
        <f aca="false">A70+VLOOKUP($C$5,$L$10:$M$13,2,0)</f>
        <v>12.4</v>
      </c>
      <c r="B71" s="10" t="n">
        <f aca="false">A71/$C$5</f>
        <v>0.885714285714285</v>
      </c>
      <c r="C71" s="10" t="n">
        <f aca="false">($C$5-A71)/$C$5</f>
        <v>0.114285714285715</v>
      </c>
      <c r="E71" s="10" t="n">
        <f aca="false">B71*C71/2*$E$5*$C$5*$C$5</f>
        <v>40670.3671382403</v>
      </c>
      <c r="F71" s="10" t="n">
        <f aca="false">IF(A71&lt;=$A$5,B71*($C$5-$A$5)*$F$5,C71*$A$5*$F$5)</f>
        <v>4571.42857142861</v>
      </c>
      <c r="G71" s="10" t="n">
        <f aca="false">IF(A71&lt;=$B$5,B71*($C$5-$B$5)*$G$5,C71*$B$5*$G$5)</f>
        <v>14857.142857143</v>
      </c>
      <c r="H71" s="47" t="n">
        <f aca="false">SUM(E71:G71)</f>
        <v>60098.9385668118</v>
      </c>
      <c r="I71" s="49" t="n">
        <f aca="false">I70+VLOOKUP($C$5,$L$10:$M$13,2,0)</f>
        <v>12.4</v>
      </c>
    </row>
    <row r="72" customFormat="false" ht="15" hidden="false" customHeight="false" outlineLevel="0" collapsed="false">
      <c r="A72" s="49" t="n">
        <f aca="false">A71+VLOOKUP($C$5,$L$10:$M$13,2,0)</f>
        <v>12.6</v>
      </c>
      <c r="B72" s="10" t="n">
        <f aca="false">A72/$C$5</f>
        <v>0.899999999999999</v>
      </c>
      <c r="C72" s="10" t="n">
        <f aca="false">($C$5-A72)/$C$5</f>
        <v>0.100000000000001</v>
      </c>
      <c r="E72" s="10" t="n">
        <f aca="false">B72*C72/2*$E$5*$C$5*$C$5</f>
        <v>36160.5482015403</v>
      </c>
      <c r="F72" s="10" t="n">
        <f aca="false">IF(A72&lt;=$A$5,B72*($C$5-$A$5)*$F$5,C72*$A$5*$F$5)</f>
        <v>4000.00000000004</v>
      </c>
      <c r="G72" s="10" t="n">
        <f aca="false">IF(A72&lt;=$B$5,B72*($C$5-$B$5)*$G$5,C72*$B$5*$G$5)</f>
        <v>13000.0000000001</v>
      </c>
      <c r="H72" s="47" t="n">
        <f aca="false">SUM(E72:G72)</f>
        <v>53160.5482015404</v>
      </c>
      <c r="I72" s="49" t="n">
        <f aca="false">I71+VLOOKUP($C$5,$L$10:$M$13,2,0)</f>
        <v>12.6</v>
      </c>
    </row>
    <row r="73" customFormat="false" ht="15" hidden="false" customHeight="false" outlineLevel="0" collapsed="false">
      <c r="A73" s="49" t="n">
        <f aca="false">A72+VLOOKUP($C$5,$L$10:$M$13,2,0)</f>
        <v>12.8</v>
      </c>
      <c r="B73" s="10" t="n">
        <f aca="false">A73/$C$5</f>
        <v>0.914285714285713</v>
      </c>
      <c r="C73" s="10" t="n">
        <f aca="false">($C$5-A73)/$C$5</f>
        <v>0.0857142857142867</v>
      </c>
      <c r="E73" s="10" t="n">
        <f aca="false">B73*C73/2*$E$5*$C$5*$C$5</f>
        <v>31486.7358489603</v>
      </c>
      <c r="F73" s="10" t="n">
        <f aca="false">IF(A73&lt;=$A$5,B73*($C$5-$A$5)*$F$5,C73*$A$5*$F$5)</f>
        <v>3428.57142857147</v>
      </c>
      <c r="G73" s="10" t="n">
        <f aca="false">IF(A73&lt;=$B$5,B73*($C$5-$B$5)*$G$5,C73*$B$5*$G$5)</f>
        <v>11142.8571428573</v>
      </c>
      <c r="H73" s="47" t="n">
        <f aca="false">SUM(E73:G73)</f>
        <v>46058.1644203891</v>
      </c>
      <c r="I73" s="49" t="n">
        <f aca="false">I72+VLOOKUP($C$5,$L$10:$M$13,2,0)</f>
        <v>12.8</v>
      </c>
    </row>
    <row r="74" customFormat="false" ht="15" hidden="false" customHeight="false" outlineLevel="0" collapsed="false">
      <c r="A74" s="49" t="n">
        <f aca="false">A73+VLOOKUP($C$5,$L$10:$M$13,2,0)</f>
        <v>13</v>
      </c>
      <c r="B74" s="10" t="n">
        <f aca="false">A74/$C$5</f>
        <v>0.928571428571428</v>
      </c>
      <c r="C74" s="10" t="n">
        <f aca="false">($C$5-A74)/$C$5</f>
        <v>0.0714285714285724</v>
      </c>
      <c r="E74" s="10" t="n">
        <f aca="false">B74*C74/2*$E$5*$C$5*$C$5</f>
        <v>26648.9300805003</v>
      </c>
      <c r="F74" s="10" t="n">
        <f aca="false">IF(A74&lt;=$A$5,B74*($C$5-$A$5)*$F$5,C74*$A$5*$F$5)</f>
        <v>2857.1428571429</v>
      </c>
      <c r="G74" s="10" t="n">
        <f aca="false">IF(A74&lt;=$B$5,B74*($C$5-$B$5)*$G$5,C74*$B$5*$G$5)</f>
        <v>9285.71428571442</v>
      </c>
      <c r="H74" s="47" t="n">
        <f aca="false">SUM(E74:G74)</f>
        <v>38791.7872233577</v>
      </c>
      <c r="I74" s="49" t="n">
        <f aca="false">I73+VLOOKUP($C$5,$L$10:$M$13,2,0)</f>
        <v>13</v>
      </c>
    </row>
    <row r="75" customFormat="false" ht="15" hidden="false" customHeight="false" outlineLevel="0" collapsed="false">
      <c r="A75" s="49" t="n">
        <f aca="false">A74+VLOOKUP($C$5,$L$10:$M$13,2,0)</f>
        <v>13.2</v>
      </c>
      <c r="B75" s="10" t="n">
        <f aca="false">A75/$C$5</f>
        <v>0.942857142857142</v>
      </c>
      <c r="C75" s="10" t="n">
        <f aca="false">($C$5-A75)/$C$5</f>
        <v>0.0571428571428582</v>
      </c>
      <c r="E75" s="10" t="n">
        <f aca="false">B75*C75/2*$E$5*$C$5*$C$5</f>
        <v>21647.1308961604</v>
      </c>
      <c r="F75" s="10" t="n">
        <f aca="false">IF(A75&lt;=$A$5,B75*($C$5-$A$5)*$F$5,C75*$A$5*$F$5)</f>
        <v>2285.71428571433</v>
      </c>
      <c r="G75" s="10" t="n">
        <f aca="false">IF(A75&lt;=$B$5,B75*($C$5-$B$5)*$G$5,C75*$B$5*$G$5)</f>
        <v>7428.57142857157</v>
      </c>
      <c r="H75" s="47" t="n">
        <f aca="false">SUM(E75:G75)</f>
        <v>31361.4166104463</v>
      </c>
      <c r="I75" s="49" t="n">
        <f aca="false">I74+VLOOKUP($C$5,$L$10:$M$13,2,0)</f>
        <v>13.2</v>
      </c>
    </row>
    <row r="76" customFormat="false" ht="15" hidden="false" customHeight="false" outlineLevel="0" collapsed="false">
      <c r="A76" s="49" t="n">
        <f aca="false">A75+VLOOKUP($C$5,$L$10:$M$13,2,0)</f>
        <v>13.4</v>
      </c>
      <c r="B76" s="10" t="n">
        <f aca="false">A76/$C$5</f>
        <v>0.957142857142856</v>
      </c>
      <c r="C76" s="10" t="n">
        <f aca="false">($C$5-A76)/$C$5</f>
        <v>0.042857142857144</v>
      </c>
      <c r="E76" s="10" t="n">
        <f aca="false">B76*C76/2*$E$5*$C$5*$C$5</f>
        <v>16481.3382959404</v>
      </c>
      <c r="F76" s="10" t="n">
        <f aca="false">IF(A76&lt;=$A$5,B76*($C$5-$A$5)*$F$5,C76*$A$5*$F$5)</f>
        <v>1714.28571428576</v>
      </c>
      <c r="G76" s="10" t="n">
        <f aca="false">IF(A76&lt;=$B$5,B76*($C$5-$B$5)*$G$5,C76*$B$5*$G$5)</f>
        <v>5571.42857142872</v>
      </c>
      <c r="H76" s="47" t="n">
        <f aca="false">SUM(E76:G76)</f>
        <v>23767.0525816549</v>
      </c>
      <c r="I76" s="49" t="n">
        <f aca="false">I75+VLOOKUP($C$5,$L$10:$M$13,2,0)</f>
        <v>13.4</v>
      </c>
    </row>
    <row r="77" customFormat="false" ht="15" hidden="false" customHeight="false" outlineLevel="0" collapsed="false">
      <c r="A77" s="49" t="n">
        <f aca="false">A76+VLOOKUP($C$5,$L$10:$M$13,2,0)</f>
        <v>13.6</v>
      </c>
      <c r="B77" s="10" t="n">
        <f aca="false">A77/$C$5</f>
        <v>0.97142857142857</v>
      </c>
      <c r="C77" s="10" t="n">
        <f aca="false">($C$5-A77)/$C$5</f>
        <v>0.0285714285714297</v>
      </c>
      <c r="E77" s="10" t="n">
        <f aca="false">B77*C77/2*$E$5*$C$5*$C$5</f>
        <v>11151.5522798404</v>
      </c>
      <c r="F77" s="10" t="n">
        <f aca="false">IF(A77&lt;=$A$5,B77*($C$5-$A$5)*$F$5,C77*$A$5*$F$5)</f>
        <v>1142.85714285719</v>
      </c>
      <c r="G77" s="10" t="n">
        <f aca="false">IF(A77&lt;=$B$5,B77*($C$5-$B$5)*$G$5,C77*$B$5*$G$5)</f>
        <v>3714.28571428587</v>
      </c>
      <c r="H77" s="47" t="n">
        <f aca="false">SUM(E77:G77)</f>
        <v>16008.6951369835</v>
      </c>
      <c r="I77" s="49" t="n">
        <f aca="false">I76+VLOOKUP($C$5,$L$10:$M$13,2,0)</f>
        <v>13.6</v>
      </c>
    </row>
    <row r="78" customFormat="false" ht="15" hidden="false" customHeight="false" outlineLevel="0" collapsed="false">
      <c r="A78" s="49" t="n">
        <f aca="false">A77+VLOOKUP($C$5,$L$10:$M$13,2,0)</f>
        <v>13.8</v>
      </c>
      <c r="B78" s="10" t="n">
        <f aca="false">A78/$C$5</f>
        <v>0.985714285714285</v>
      </c>
      <c r="C78" s="10" t="n">
        <f aca="false">($C$5-A78)/$C$5</f>
        <v>0.0142857142857155</v>
      </c>
      <c r="E78" s="10" t="n">
        <f aca="false">B78*C78/2*$E$5*$C$5*$C$5</f>
        <v>5657.77284786048</v>
      </c>
      <c r="F78" s="10" t="n">
        <f aca="false">IF(A78&lt;=$A$5,B78*($C$5-$A$5)*$F$5,C78*$A$5*$F$5)</f>
        <v>571.42857142862</v>
      </c>
      <c r="G78" s="10" t="n">
        <f aca="false">IF(A78&lt;=$B$5,B78*($C$5-$B$5)*$G$5,C78*$B$5*$G$5)</f>
        <v>1857.14285714302</v>
      </c>
      <c r="H78" s="47" t="n">
        <f aca="false">SUM(E78:G78)</f>
        <v>8086.34427643211</v>
      </c>
      <c r="I78" s="49" t="n">
        <f aca="false">I77+VLOOKUP($C$5,$L$10:$M$13,2,0)</f>
        <v>13.8</v>
      </c>
    </row>
    <row r="79" customFormat="false" ht="15" hidden="false" customHeight="false" outlineLevel="0" collapsed="false">
      <c r="A79" s="49" t="n">
        <f aca="false">A78+VLOOKUP($C$5,$L$10:$M$13,2,0)</f>
        <v>14</v>
      </c>
      <c r="B79" s="10" t="n">
        <f aca="false">A79/$C$5</f>
        <v>0.999999999999999</v>
      </c>
      <c r="C79" s="10" t="n">
        <f aca="false">($C$5-A79)/$C$5</f>
        <v>0</v>
      </c>
      <c r="E79" s="10" t="n">
        <f aca="false">B79*C79/2*$E$5*$C$5*$C$5</f>
        <v>0</v>
      </c>
      <c r="F79" s="10" t="n">
        <f aca="false">IF(A79&lt;=$A$5,B79*($C$5-$A$5)*$F$5,C79*$A$5*$F$5)</f>
        <v>0</v>
      </c>
      <c r="G79" s="10" t="n">
        <f aca="false">IF(A79&lt;=$B$5,B79*($C$5-$B$5)*$G$5,C79*$B$5*$G$5)</f>
        <v>0</v>
      </c>
      <c r="H79" s="47" t="n">
        <f aca="false">SUM(E79:G79)</f>
        <v>0</v>
      </c>
      <c r="I79" s="49" t="n">
        <f aca="false">I78+VLOOKUP($C$5,$L$10:$M$13,2,0)</f>
        <v>14</v>
      </c>
    </row>
  </sheetData>
  <sheetProtection sheet="false"/>
  <mergeCells count="1">
    <mergeCell ref="A1:H2"/>
  </mergeCells>
  <printOptions headings="false" gridLines="false" gridLinesSet="true" horizontalCentered="false" verticalCentered="false"/>
  <pageMargins left="0.708333333333333" right="0.708333333333333" top="0.748611111111111" bottom="0.748611111111111" header="0.315277777777778" footer="0.315277777777778"/>
  <pageSetup paperSize="9" scale="100" firstPageNumber="0" fitToWidth="1" fitToHeight="2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<![CDATA[&L&"Calibri,Bold"TU Graz&CInformatik 1&R&P/&N]]></oddHeader>
    <oddFooter>&amp;LBerechnung der Biegemomente&amp;RRoswitha Humer</oddFooter>
  </headerFooter>
  <rowBreaks count="1" manualBreakCount="1">
    <brk id="52" man="true" max="16383" min="0"/>
  </rowBreaks>
  <colBreaks count="1" manualBreakCount="1">
    <brk id="8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557</TotalTime>
  <Application>LibreOffice/4.4.1.2$Linux_X86_64 LibreOffice_project/40m0$Build-2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2013-11-11T08:42:25Z</cp:lastPrint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