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name="Eingabe" vbProcedure="false">'Eingabe QS'!$F$5:$F$9</definedName>
    <definedName function="false" hidden="false" name="Ergebnisse" vbProcedure="false">Ergebnisse!$F$14:$F$16</definedName>
    <definedName function="false" hidden="false" name="Gesamtlängen__m" vbProcedure="false">Ergebnisse!$N$4:$N$7</definedName>
    <definedName function="false" hidden="false" name="Gesamtlänge_m" vbProcedure="false">Ergebnisse!$N$4:$N$7</definedName>
    <definedName function="false" hidden="false" name="L" vbProcedure="false">Ergebnisse!$F$5</definedName>
    <definedName function="false" hidden="false" name="Länge" vbProcedure="false">Ergebnisse!$N$4:$N$7</definedName>
    <definedName function="false" hidden="false" name="Längem" vbProcedure="false">#ref!</definedName>
    <definedName function="false" hidden="false" name="Längen" vbProcedure="false">#ref!</definedName>
    <definedName function="false" hidden="false" name="Nutzereingabe" vbProcedure="false">Ergebnisse!$F$5:$F$10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<sst xmlns="http://schemas.openxmlformats.org/spreadsheetml/2006/main" count="95" uniqueCount="63">
  <si>
    <t>Statische Berechnung - Einfeldträger</t>
  </si>
  <si>
    <t>Trägerlängen [m]</t>
  </si>
  <si>
    <t>Eingabe</t>
  </si>
  <si>
    <t>[m]</t>
  </si>
  <si>
    <t>Gesamtlänge des Einfeldträgers</t>
  </si>
  <si>
    <t>L=</t>
  </si>
  <si>
    <t>Auflast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</si>
  <si>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</si>
  <si>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</si>
  <si>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</si>
  <si>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</si>
  <si>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</si>
  <si>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</si>
  <si>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</si>
  <si>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</si>
  <si>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</si>
  <si>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</si>
  <si>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</si>
  <si>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Ergebnisse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</si>
  <si>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</si>
  <si>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</si>
  <si>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</si>
  <si>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 Spannung 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</si>
  <si>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</si>
  <si>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[N/mm²]</t>
  </si>
  <si>
    <t>an der Stelle 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</si>
  <si>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</si>
  <si>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Diagramm</t>
  </si>
  <si>
    <t>Passwort Blattschutz: Informatik 1</t>
  </si>
  <si>
    <t>querschnittsabhängige Werte</t>
  </si>
  <si>
    <t>Höhe</t>
  </si>
  <si>
    <t>h=</t>
  </si>
  <si>
    <t>[cm]</t>
  </si>
  <si>
    <t>Breite</t>
  </si>
  <si>
    <t>b=</t>
  </si>
  <si>
    <t>Stegdicke </t>
  </si>
  <si>
    <t>s=</t>
  </si>
  <si>
    <t>Flanschdicke</t>
  </si>
  <si>
    <t>t=</t>
  </si>
  <si>
    <t>Wichte des Materials</t>
  </si>
  <si>
    <t>γ=</t>
  </si>
  <si>
    <t>[kg/m³]</t>
  </si>
  <si>
    <t>Querschnittsfläche</t>
  </si>
  <si>
    <t>A=</t>
  </si>
  <si>
    <t>[cm²]</t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</si>
  <si>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</si>
  <si>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</si>
  <si>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</si>
  <si>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</si>
  <si>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t>Querschnitt</t>
  </si>
  <si>
    <r>
      <t>Position der Einzellast 1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</si>
  <si>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Position der Einzellast 2 x</t>
    </r>
    <r>
      <rPr>
        <vertAlign val="subscript"/>
        <sz val="11"/>
        <color rgb="FF000000"/>
        <rFont val="Calibri"/>
        <family val="2"/>
        <charset val="1"/>
      </rPr>
      <t>2</t>
    </r>
  </si>
  <si>
    <t>Gesamtlänge der Brücke</t>
  </si>
  <si>
    <r>
      <t>Eigengewicht und Auflast 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 + p</t>
    </r>
    <r>
      <rPr>
        <vertAlign val="subscript"/>
        <sz val="11"/>
        <color rgb="FF000000"/>
        <rFont val="Calibri"/>
        <family val="2"/>
        <charset val="1"/>
      </rPr>
      <t>z</t>
    </r>
  </si>
  <si>
    <r>
      <t>Einzellast 1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</si>
  <si>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Einzellast 2 P</t>
    </r>
    <r>
      <rPr>
        <vertAlign val="subscript"/>
        <sz val="11"/>
        <color rgb="FF000000"/>
        <rFont val="Calibri"/>
        <family val="2"/>
        <charset val="1"/>
      </rPr>
      <t>z2</t>
    </r>
  </si>
  <si>
    <t>x</t>
  </si>
  <si>
    <t>x/L</t>
  </si>
  <si>
    <t>(L-x)/L</t>
  </si>
  <si>
    <r>
      <t>M</t>
    </r>
    <r>
      <rPr>
        <vertAlign val="subscript"/>
        <sz val="11"/>
        <color rgb="FF000000"/>
        <rFont val="Calibri"/>
        <family val="2"/>
        <charset val="1"/>
      </rPr>
      <t>d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</si>
  <si>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</si>
  <si>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</si>
  <si>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M</t>
    </r>
    <r>
      <rPr>
        <vertAlign val="subscript"/>
        <sz val="11"/>
        <color rgb="FF000000"/>
        <rFont val="Calibri"/>
        <family val="2"/>
        <charset val="1"/>
      </rPr>
      <t>ges</t>
    </r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</si>
</sst>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8"/>
      <color rgb="FFFF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sz val="10"/>
      <name val="Arial"/>
      <family val="2"/>
    </font>
    <font>
      <vertAlign val="superscript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E6E"/>
        <bgColor rgb="FFFFFFCC"/>
      </patternFill>
    </fill>
    <fill>
      <patternFill patternType="solid">
        <fgColor rgb="FF9DF9A8"/>
        <bgColor rgb="FFCCFFFF"/>
      </patternFill>
    </fill>
    <fill>
      <patternFill patternType="solid">
        <fgColor rgb="FFDCE6F2"/>
        <bgColor rgb="FFCCFFFF"/>
      </patternFill>
    </fill>
  </fills>
  <borders count="30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2" borderId="7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5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2" borderId="11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5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5" fillId="3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5" fillId="3" borderId="1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0" fillId="2" borderId="13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5" fillId="3" borderId="1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1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4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4" borderId="1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1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1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1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8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1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9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2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2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2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2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2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8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9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18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11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9" xfId="0" applyFont="false" applyBorder="true" applyAlignment="true" applyProtection="true">
      <alignment horizontal="center" vertical="center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BE4B48"/>
      <rgbColor rgb="FFFFFFCC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DF9A8"/>
      <rgbColor rgb="FFFFFE6E"/>
      <rgbColor rgb="FF99CCFF"/>
      <rgbColor rgb="FFFF99CC"/>
      <rgbColor rgb="FFCC99FF"/>
      <rgbColor rgb="FFFFCC99"/>
      <rgbColor rgb="FF4A7EBB"/>
      <rgbColor rgb="FF33CCCC"/>
      <rgbColor rgb="FF98B855"/>
      <rgbColor rgb="FFFFCC00"/>
      <rgbColor rgb="FFFF9900"/>
      <rgbColor rgb="FFFF6600"/>
      <rgbColor rgb="FF7D5FA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"Md[Nm]"</c:f>
              <c:strCache>
                <c:ptCount val="1"/>
                <c:pt idx="0">
                  <c:v>Md[Nm]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xVal>
            <c:numRef>
              <c:f>momente!$A$7:$A$78</c:f>
              <c:numCache>
                <c:formatCode>General</c:formatCode>
                <c:ptCount val="72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</c:v>
                </c:pt>
              </c:numCache>
            </c:numRef>
          </c:xVal>
          <c:yVal>
            <c:numRef>
              <c:f>momente!$D$7:$D$78</c:f>
              <c:numCache>
                <c:formatCode>General</c:formatCode>
                <c:ptCount val="72"/>
                <c:pt idx="0">
                  <c:v>0</c:v>
                </c:pt>
                <c:pt idx="1">
                  <c:v>406.114285714286</c:v>
                </c:pt>
                <c:pt idx="2">
                  <c:v>800.457142857143</c:v>
                </c:pt>
                <c:pt idx="3">
                  <c:v>1183.02857142857</c:v>
                </c:pt>
                <c:pt idx="4">
                  <c:v>1553.82857142857</c:v>
                </c:pt>
                <c:pt idx="5">
                  <c:v>1912.85714285714</c:v>
                </c:pt>
                <c:pt idx="6">
                  <c:v>2260.11428571429</c:v>
                </c:pt>
                <c:pt idx="7">
                  <c:v>2595.6</c:v>
                </c:pt>
                <c:pt idx="8">
                  <c:v>2919.31428571429</c:v>
                </c:pt>
                <c:pt idx="9">
                  <c:v>3231.25714285714</c:v>
                </c:pt>
                <c:pt idx="10">
                  <c:v>3531.42857142857</c:v>
                </c:pt>
                <c:pt idx="11">
                  <c:v>3819.82857142857</c:v>
                </c:pt>
                <c:pt idx="12">
                  <c:v>4096.45714285714</c:v>
                </c:pt>
                <c:pt idx="13">
                  <c:v>4361.31428571429</c:v>
                </c:pt>
                <c:pt idx="14">
                  <c:v>4614.4</c:v>
                </c:pt>
                <c:pt idx="15">
                  <c:v>4855.71428571429</c:v>
                </c:pt>
                <c:pt idx="16">
                  <c:v>5085.25714285714</c:v>
                </c:pt>
                <c:pt idx="17">
                  <c:v>5303.02857142857</c:v>
                </c:pt>
                <c:pt idx="18">
                  <c:v>5509.02857142857</c:v>
                </c:pt>
                <c:pt idx="19">
                  <c:v>5703.25714285714</c:v>
                </c:pt>
                <c:pt idx="20">
                  <c:v>5885.71428571429</c:v>
                </c:pt>
                <c:pt idx="21">
                  <c:v>6056.4</c:v>
                </c:pt>
                <c:pt idx="22">
                  <c:v>6215.31428571429</c:v>
                </c:pt>
                <c:pt idx="23">
                  <c:v>6362.45714285715</c:v>
                </c:pt>
                <c:pt idx="24">
                  <c:v>6497.82857142857</c:v>
                </c:pt>
                <c:pt idx="25">
                  <c:v>6621.42857142857</c:v>
                </c:pt>
                <c:pt idx="26">
                  <c:v>6733.25714285714</c:v>
                </c:pt>
                <c:pt idx="27">
                  <c:v>6833.31428571429</c:v>
                </c:pt>
                <c:pt idx="28">
                  <c:v>6921.6</c:v>
                </c:pt>
                <c:pt idx="29">
                  <c:v>6998.11428571429</c:v>
                </c:pt>
                <c:pt idx="30">
                  <c:v>7062.85714285715</c:v>
                </c:pt>
                <c:pt idx="31">
                  <c:v>7115.82857142857</c:v>
                </c:pt>
                <c:pt idx="32">
                  <c:v>7157.02857142857</c:v>
                </c:pt>
                <c:pt idx="33">
                  <c:v>7186.45714285714</c:v>
                </c:pt>
                <c:pt idx="34">
                  <c:v>7204.11428571428</c:v>
                </c:pt>
                <c:pt idx="35">
                  <c:v>7210</c:v>
                </c:pt>
                <c:pt idx="36">
                  <c:v>7204.11428571429</c:v>
                </c:pt>
                <c:pt idx="37">
                  <c:v>7186.45714285714</c:v>
                </c:pt>
                <c:pt idx="38">
                  <c:v>7157.02857142857</c:v>
                </c:pt>
                <c:pt idx="39">
                  <c:v>7115.82857142857</c:v>
                </c:pt>
                <c:pt idx="40">
                  <c:v>7062.85714285714</c:v>
                </c:pt>
                <c:pt idx="41">
                  <c:v>6998.11428571429</c:v>
                </c:pt>
                <c:pt idx="42">
                  <c:v>6921.6</c:v>
                </c:pt>
                <c:pt idx="43">
                  <c:v>6833.31428571429</c:v>
                </c:pt>
                <c:pt idx="44">
                  <c:v>6733.25714285714</c:v>
                </c:pt>
                <c:pt idx="45">
                  <c:v>6621.42857142857</c:v>
                </c:pt>
                <c:pt idx="46">
                  <c:v>6497.82857142857</c:v>
                </c:pt>
                <c:pt idx="47">
                  <c:v>6362.45714285715</c:v>
                </c:pt>
                <c:pt idx="48">
                  <c:v>6215.31428571429</c:v>
                </c:pt>
                <c:pt idx="49">
                  <c:v>6056.4</c:v>
                </c:pt>
                <c:pt idx="50">
                  <c:v>5885.71428571429</c:v>
                </c:pt>
                <c:pt idx="51">
                  <c:v>5703.25714285715</c:v>
                </c:pt>
                <c:pt idx="52">
                  <c:v>5509.02857142858</c:v>
                </c:pt>
                <c:pt idx="53">
                  <c:v>5303.02857142858</c:v>
                </c:pt>
                <c:pt idx="54">
                  <c:v>5085.25714285715</c:v>
                </c:pt>
                <c:pt idx="55">
                  <c:v>4855.7142857143</c:v>
                </c:pt>
                <c:pt idx="56">
                  <c:v>4614.40000000001</c:v>
                </c:pt>
                <c:pt idx="57">
                  <c:v>4361.3142857143</c:v>
                </c:pt>
                <c:pt idx="58">
                  <c:v>4096.45714285716</c:v>
                </c:pt>
                <c:pt idx="59">
                  <c:v>3819.82857142859</c:v>
                </c:pt>
                <c:pt idx="60">
                  <c:v>3531.42857142859</c:v>
                </c:pt>
                <c:pt idx="61">
                  <c:v>3231.25714285716</c:v>
                </c:pt>
                <c:pt idx="62">
                  <c:v>2919.3142857143</c:v>
                </c:pt>
                <c:pt idx="63">
                  <c:v>2595.60000000002</c:v>
                </c:pt>
                <c:pt idx="64">
                  <c:v>2260.11428571431</c:v>
                </c:pt>
                <c:pt idx="65">
                  <c:v>1912.85714285717</c:v>
                </c:pt>
                <c:pt idx="66">
                  <c:v>1553.8285714286</c:v>
                </c:pt>
                <c:pt idx="67">
                  <c:v>1183.0285714286</c:v>
                </c:pt>
                <c:pt idx="68">
                  <c:v>800.457142857175</c:v>
                </c:pt>
                <c:pt idx="69">
                  <c:v>406.11428571432</c:v>
                </c:pt>
                <c:pt idx="70">
                  <c:v>0</c:v>
                </c:pt>
                <c:pt idx="71">
                  <c:v/>
                </c:pt>
              </c:numCache>
            </c:numRef>
          </c:yVal>
          <c:smooth val="0"/>
        </c:ser>
        <c:ser>
          <c:idx val="1"/>
          <c:order val="1"/>
          <c:tx>
            <c:strRef>
              <c:f>"Mz1[Nm]"</c:f>
              <c:strCache>
                <c:ptCount val="1"/>
                <c:pt idx="0">
                  <c:v>Mz1[Nm]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xVal>
            <c:numRef>
              <c:f>momente!$A$7:$A$78</c:f>
              <c:numCache>
                <c:formatCode>General</c:formatCode>
                <c:ptCount val="72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</c:v>
                </c:pt>
              </c:numCache>
            </c:numRef>
          </c:xVal>
          <c:yVal>
            <c:numRef>
              <c:f>momente!$E$7:$E$78</c:f>
              <c:numCache>
                <c:formatCode>General</c:formatCode>
                <c:ptCount val="72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  <c:pt idx="71">
                  <c:v/>
                </c:pt>
              </c:numCache>
            </c:numRef>
          </c:yVal>
          <c:smooth val="0"/>
        </c:ser>
        <c:ser>
          <c:idx val="2"/>
          <c:order val="2"/>
          <c:tx>
            <c:strRef>
              <c:f>"Mz2[Nm]"</c:f>
              <c:strCache>
                <c:ptCount val="1"/>
                <c:pt idx="0">
                  <c:v>Mz2[Nm]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xVal>
            <c:numRef>
              <c:f>momente!$A$7:$A$78</c:f>
              <c:numCache>
                <c:formatCode>General</c:formatCode>
                <c:ptCount val="72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</c:v>
                </c:pt>
              </c:numCache>
            </c:numRef>
          </c:xVal>
          <c:yVal>
            <c:numRef>
              <c:f>momente!$F$7:$F$78</c:f>
              <c:numCache>
                <c:formatCode>General</c:formatCode>
                <c:ptCount val="72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  <c:pt idx="71">
                  <c:v/>
                </c:pt>
              </c:numCache>
            </c:numRef>
          </c:yVal>
          <c:smooth val="0"/>
        </c:ser>
        <c:ser>
          <c:idx val="3"/>
          <c:order val="3"/>
          <c:tx>
            <c:strRef>
              <c:f>"Mges[Nm]"</c:f>
              <c:strCache>
                <c:ptCount val="1"/>
                <c:pt idx="0">
                  <c:v>Mges[Nm]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xVal>
            <c:numRef>
              <c:f>momente!$A$7:$A$78</c:f>
              <c:numCache>
                <c:formatCode>General</c:formatCode>
                <c:ptCount val="72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</c:v>
                </c:pt>
              </c:numCache>
            </c:numRef>
          </c:xVal>
          <c:yVal>
            <c:numRef>
              <c:f>momente!$G$7:$G$78</c:f>
              <c:numCache>
                <c:formatCode>General</c:formatCode>
                <c:ptCount val="72"/>
                <c:pt idx="0">
                  <c:v>0</c:v>
                </c:pt>
                <c:pt idx="1">
                  <c:v>5977.54285714286</c:v>
                </c:pt>
                <c:pt idx="2">
                  <c:v>11943.3142857143</c:v>
                </c:pt>
                <c:pt idx="3">
                  <c:v>17897.3142857143</c:v>
                </c:pt>
                <c:pt idx="4">
                  <c:v>23839.5428571429</c:v>
                </c:pt>
                <c:pt idx="5">
                  <c:v>29770</c:v>
                </c:pt>
                <c:pt idx="6">
                  <c:v>35688.6857142857</c:v>
                </c:pt>
                <c:pt idx="7">
                  <c:v>41595.6</c:v>
                </c:pt>
                <c:pt idx="8">
                  <c:v>47490.7428571429</c:v>
                </c:pt>
                <c:pt idx="9">
                  <c:v>53374.1142857143</c:v>
                </c:pt>
                <c:pt idx="10">
                  <c:v>59245.7142857143</c:v>
                </c:pt>
                <c:pt idx="11">
                  <c:v>61105.5428571429</c:v>
                </c:pt>
                <c:pt idx="12">
                  <c:v>62953.6</c:v>
                </c:pt>
                <c:pt idx="13">
                  <c:v>64789.8857142857</c:v>
                </c:pt>
                <c:pt idx="14">
                  <c:v>66614.4</c:v>
                </c:pt>
                <c:pt idx="15">
                  <c:v>68427.1428571429</c:v>
                </c:pt>
                <c:pt idx="16">
                  <c:v>70228.1142857143</c:v>
                </c:pt>
                <c:pt idx="17">
                  <c:v>72017.3142857143</c:v>
                </c:pt>
                <c:pt idx="18">
                  <c:v>73794.7428571429</c:v>
                </c:pt>
                <c:pt idx="19">
                  <c:v>75560.4</c:v>
                </c:pt>
                <c:pt idx="20">
                  <c:v>77314.2857142857</c:v>
                </c:pt>
                <c:pt idx="21">
                  <c:v>79056.4</c:v>
                </c:pt>
                <c:pt idx="22">
                  <c:v>80786.7428571429</c:v>
                </c:pt>
                <c:pt idx="23">
                  <c:v>82505.3142857143</c:v>
                </c:pt>
                <c:pt idx="24">
                  <c:v>84212.1142857143</c:v>
                </c:pt>
                <c:pt idx="25">
                  <c:v>85907.1428571429</c:v>
                </c:pt>
                <c:pt idx="26">
                  <c:v>87590.4</c:v>
                </c:pt>
                <c:pt idx="27">
                  <c:v>89261.8857142857</c:v>
                </c:pt>
                <c:pt idx="28">
                  <c:v>90921.6</c:v>
                </c:pt>
                <c:pt idx="29">
                  <c:v>92569.5428571429</c:v>
                </c:pt>
                <c:pt idx="30">
                  <c:v>94205.7142857143</c:v>
                </c:pt>
                <c:pt idx="31">
                  <c:v>95830.1142857143</c:v>
                </c:pt>
                <c:pt idx="32">
                  <c:v>97442.7428571429</c:v>
                </c:pt>
                <c:pt idx="33">
                  <c:v>97043.6</c:v>
                </c:pt>
                <c:pt idx="34">
                  <c:v>94632.6857142857</c:v>
                </c:pt>
                <c:pt idx="35">
                  <c:v>92210</c:v>
                </c:pt>
                <c:pt idx="36">
                  <c:v>89775.5428571428</c:v>
                </c:pt>
                <c:pt idx="37">
                  <c:v>87329.3142857142</c:v>
                </c:pt>
                <c:pt idx="38">
                  <c:v>84871.3142857142</c:v>
                </c:pt>
                <c:pt idx="39">
                  <c:v>82401.5428571428</c:v>
                </c:pt>
                <c:pt idx="40">
                  <c:v>79920</c:v>
                </c:pt>
                <c:pt idx="41">
                  <c:v>77426.6857142857</c:v>
                </c:pt>
                <c:pt idx="42">
                  <c:v>74921.6</c:v>
                </c:pt>
                <c:pt idx="43">
                  <c:v>72404.7428571429</c:v>
                </c:pt>
                <c:pt idx="44">
                  <c:v>69876.1142857143</c:v>
                </c:pt>
                <c:pt idx="45">
                  <c:v>67335.7142857143</c:v>
                </c:pt>
                <c:pt idx="46">
                  <c:v>64783.5428571429</c:v>
                </c:pt>
                <c:pt idx="47">
                  <c:v>62219.6</c:v>
                </c:pt>
                <c:pt idx="48">
                  <c:v>59643.8857142858</c:v>
                </c:pt>
                <c:pt idx="49">
                  <c:v>57056.4</c:v>
                </c:pt>
                <c:pt idx="50">
                  <c:v>54457.1428571429</c:v>
                </c:pt>
                <c:pt idx="51">
                  <c:v>51846.1142857143</c:v>
                </c:pt>
                <c:pt idx="52">
                  <c:v>49223.3142857144</c:v>
                </c:pt>
                <c:pt idx="53">
                  <c:v>46588.7428571429</c:v>
                </c:pt>
                <c:pt idx="54">
                  <c:v>43942.4000000001</c:v>
                </c:pt>
                <c:pt idx="55">
                  <c:v>41284.2857142858</c:v>
                </c:pt>
                <c:pt idx="56">
                  <c:v>38614.4000000001</c:v>
                </c:pt>
                <c:pt idx="57">
                  <c:v>35932.742857143</c:v>
                </c:pt>
                <c:pt idx="58">
                  <c:v>33239.3142857144</c:v>
                </c:pt>
                <c:pt idx="59">
                  <c:v>30534.1142857144</c:v>
                </c:pt>
                <c:pt idx="60">
                  <c:v>27817.142857143</c:v>
                </c:pt>
                <c:pt idx="61">
                  <c:v>25088.4000000002</c:v>
                </c:pt>
                <c:pt idx="62">
                  <c:v>22347.8857142859</c:v>
                </c:pt>
                <c:pt idx="63">
                  <c:v>19595.6000000002</c:v>
                </c:pt>
                <c:pt idx="64">
                  <c:v>16831.542857143</c:v>
                </c:pt>
                <c:pt idx="65">
                  <c:v>14055.7142857145</c:v>
                </c:pt>
                <c:pt idx="66">
                  <c:v>11268.1142857145</c:v>
                </c:pt>
                <c:pt idx="67">
                  <c:v>8468.74285714308</c:v>
                </c:pt>
                <c:pt idx="68">
                  <c:v>5657.60000000023</c:v>
                </c:pt>
                <c:pt idx="69">
                  <c:v>2834.68571428596</c:v>
                </c:pt>
                <c:pt idx="70">
                  <c:v>0</c:v>
                </c:pt>
                <c:pt idx="71">
                  <c:v/>
                </c:pt>
              </c:numCache>
            </c:numRef>
          </c:yVal>
          <c:smooth val="0"/>
        </c:ser>
        <c:axId val="51030680"/>
        <c:axId val="59774270"/>
      </c:scatterChart>
      <c:valAx>
        <c:axId val="51030680"/>
        <c:scaling>
          <c:orientation val="minMax"/>
          <c:min val="0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59774270"/>
        <c:crosses val="autoZero"/>
      </c:valAx>
      <c:valAx>
        <c:axId val="59774270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51030680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100080</xdr:colOff>
      <xdr:row>20</xdr:row>
      <xdr:rowOff>150120</xdr:rowOff>
    </xdr:from>
    <xdr:to>
      <xdr:col>12</xdr:col>
      <xdr:colOff>575280</xdr:colOff>
      <xdr:row>42</xdr:row>
      <xdr:rowOff>129960</xdr:rowOff>
    </xdr:to>
    <xdr:graphicFrame>
      <xdr:nvGraphicFramePr>
        <xdr:cNvPr id="0" name="Diagramm 5"/>
        <xdr:cNvGraphicFramePr/>
      </xdr:nvGraphicFramePr>
      <xdr:xfrm>
        <a:off x="100080" y="4544640"/>
        <a:ext cx="10144800" cy="417096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81000</xdr:colOff>
      <xdr:row>18</xdr:row>
      <xdr:rowOff>163440</xdr:rowOff>
    </xdr:from>
    <xdr:to>
      <xdr:col>7</xdr:col>
      <xdr:colOff>746640</xdr:colOff>
      <xdr:row>39</xdr:row>
      <xdr:rowOff>105120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81000" y="3973320"/>
          <a:ext cx="6306120" cy="39420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4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25" hidden="false" style="0" width="11.4183673469388" collapsed="true"/>
  </cols>
  <sheetData>
    <row r="1" customFormat="false" ht="22.05" hidden="false" customHeight="false" outlineLevel="0" collapsed="false">
      <c r="A1" s="1" t="s">
        <v>0</v>
      </c>
      <c r="B1"/>
    </row>
    <row r="2" customFormat="false" ht="15.75" hidden="false" customHeight="false" outlineLevel="0" collapsed="false">
      <c r="I2" s="2" t="s">
        <v>1</v>
      </c>
      <c r="J2" s="2"/>
    </row>
    <row r="3" customFormat="false" ht="18.75" hidden="false" customHeight="false" outlineLevel="0" collapsed="false">
      <c r="A3" s="3" t="s">
        <v>2</v>
      </c>
      <c r="B3" s="4"/>
      <c r="C3" s="4"/>
      <c r="D3" s="4"/>
      <c r="E3" s="4"/>
      <c r="F3" s="4"/>
      <c r="G3" s="5"/>
      <c r="I3" s="6"/>
      <c r="J3" s="7"/>
    </row>
    <row r="4" customFormat="false" ht="15" hidden="false" customHeight="false" outlineLevel="0" collapsed="false">
      <c r="A4" s="6"/>
      <c r="B4" s="8"/>
      <c r="C4" s="8"/>
      <c r="D4" s="8"/>
      <c r="E4" s="8"/>
      <c r="F4" s="8"/>
      <c r="G4" s="7"/>
      <c r="I4" s="9" t="n">
        <v>3.5</v>
      </c>
      <c r="J4" s="7" t="s">
        <v>3</v>
      </c>
    </row>
    <row r="5" customFormat="false" ht="15" hidden="false" customHeight="false" outlineLevel="0" collapsed="false">
      <c r="A5" s="6" t="s">
        <v>4</v>
      </c>
      <c r="B5" s="8"/>
      <c r="C5" s="8"/>
      <c r="D5" s="8"/>
      <c r="E5" s="10" t="s">
        <v>5</v>
      </c>
      <c r="F5" s="11" t="n">
        <v>14</v>
      </c>
      <c r="G5" s="7" t="s">
        <v>3</v>
      </c>
      <c r="I5" s="9" t="n">
        <v>7</v>
      </c>
      <c r="J5" s="7" t="s">
        <v>3</v>
      </c>
    </row>
    <row r="6" customFormat="false" ht="18" hidden="false" customHeight="false" outlineLevel="0" collapsed="false">
      <c r="A6" s="6" t="s">
        <v>6</v>
      </c>
      <c r="B6" s="8"/>
      <c r="C6" s="8"/>
      <c r="D6" s="8"/>
      <c r="E6" s="10" t="s">
        <v>7</v>
      </c>
      <c r="F6" s="11" t="n">
        <v>3000</v>
      </c>
      <c r="G6" s="7" t="s">
        <v>8</v>
      </c>
      <c r="I6" s="9" t="n">
        <v>10.5</v>
      </c>
      <c r="J6" s="7" t="s">
        <v>3</v>
      </c>
    </row>
    <row r="7" customFormat="false" ht="18.75" hidden="false" customHeight="false" outlineLevel="0" collapsed="false">
      <c r="A7" s="6" t="s">
        <v>9</v>
      </c>
      <c r="B7" s="8"/>
      <c r="C7" s="8"/>
      <c r="D7" s="8"/>
      <c r="E7" s="10" t="s">
        <v>10</v>
      </c>
      <c r="F7" s="11" t="n">
        <v>20000</v>
      </c>
      <c r="G7" s="7" t="s">
        <v>11</v>
      </c>
      <c r="I7" s="12" t="n">
        <v>14</v>
      </c>
      <c r="J7" s="13" t="s">
        <v>3</v>
      </c>
    </row>
    <row r="8" customFormat="false" ht="18" hidden="false" customHeight="false" outlineLevel="0" collapsed="false">
      <c r="A8" s="6" t="s">
        <v>12</v>
      </c>
      <c r="B8" s="8"/>
      <c r="C8" s="8"/>
      <c r="D8" s="8"/>
      <c r="E8" s="10" t="s">
        <v>13</v>
      </c>
      <c r="F8" s="11" t="n">
        <v>2</v>
      </c>
      <c r="G8" s="7" t="s">
        <v>3</v>
      </c>
    </row>
    <row r="9" customFormat="false" ht="18" hidden="false" customHeight="false" outlineLevel="0" collapsed="false">
      <c r="A9" s="6" t="s">
        <v>14</v>
      </c>
      <c r="B9" s="8"/>
      <c r="C9" s="8"/>
      <c r="D9" s="8"/>
      <c r="E9" s="10" t="s">
        <v>15</v>
      </c>
      <c r="F9" s="11" t="n">
        <v>20000</v>
      </c>
      <c r="G9" s="7" t="s">
        <v>11</v>
      </c>
    </row>
    <row r="10" customFormat="false" ht="18.75" hidden="false" customHeight="false" outlineLevel="0" collapsed="false">
      <c r="A10" s="14" t="s">
        <v>16</v>
      </c>
      <c r="B10" s="15"/>
      <c r="C10" s="15"/>
      <c r="D10" s="15"/>
      <c r="E10" s="16" t="s">
        <v>17</v>
      </c>
      <c r="F10" s="17" t="n">
        <v>6.5</v>
      </c>
      <c r="G10" s="13" t="s">
        <v>3</v>
      </c>
    </row>
    <row r="11" customFormat="false" ht="15.75" hidden="false" customHeight="false" outlineLevel="0" collapsed="false">
      <c r="A11" s="8"/>
      <c r="B11" s="8"/>
      <c r="C11" s="8"/>
      <c r="D11" s="8"/>
      <c r="E11" s="8"/>
      <c r="F11" s="18"/>
      <c r="G11" s="8"/>
    </row>
    <row r="12" customFormat="false" ht="18.75" hidden="false" customHeight="false" outlineLevel="0" collapsed="false">
      <c r="A12" s="3" t="s">
        <v>18</v>
      </c>
      <c r="B12" s="4"/>
      <c r="C12" s="4"/>
      <c r="D12" s="4"/>
      <c r="E12" s="4"/>
      <c r="F12" s="19"/>
      <c r="G12" s="5"/>
    </row>
    <row r="13" customFormat="false" ht="15" hidden="false" customHeight="false" outlineLevel="0" collapsed="false">
      <c r="A13" s="6"/>
      <c r="B13" s="8"/>
      <c r="C13" s="8"/>
      <c r="D13" s="8"/>
      <c r="E13" s="8"/>
      <c r="F13" s="18"/>
      <c r="G13" s="7"/>
    </row>
    <row r="14" customFormat="false" ht="18" hidden="false" customHeight="false" outlineLevel="0" collapsed="false">
      <c r="A14" s="6" t="s">
        <v>19</v>
      </c>
      <c r="B14" s="8"/>
      <c r="C14" s="8"/>
      <c r="D14" s="8"/>
      <c r="E14" s="10" t="s">
        <v>20</v>
      </c>
      <c r="F14" s="20" t="n">
        <f aca="false">MAX(Momente!G7:G77)</f>
        <v>97442.7428571429</v>
      </c>
      <c r="G14" s="7" t="s">
        <v>21</v>
      </c>
    </row>
    <row r="15" customFormat="false" ht="18" hidden="false" customHeight="false" outlineLevel="0" collapsed="false">
      <c r="A15" s="6" t="s">
        <v>22</v>
      </c>
      <c r="B15" s="8"/>
      <c r="C15" s="8"/>
      <c r="D15" s="8"/>
      <c r="E15" s="10" t="s">
        <v>23</v>
      </c>
      <c r="F15" s="21" t="n">
        <f aca="false">(F14*100/'Eingabe QS'!F14*'Eingabe QS'!F5/2)/100</f>
        <v>60.4314066952435</v>
      </c>
      <c r="G15" s="7" t="s">
        <v>24</v>
      </c>
    </row>
    <row r="16" customFormat="false" ht="18" hidden="false" customHeight="false" outlineLevel="0" collapsed="false">
      <c r="A16" s="6" t="s">
        <v>25</v>
      </c>
      <c r="B16" s="8"/>
      <c r="C16" s="8"/>
      <c r="D16" s="8"/>
      <c r="E16" s="10" t="s">
        <v>26</v>
      </c>
      <c r="F16" s="21" t="n">
        <f aca="false">VLOOKUP(MAX(Momente!G7:G78),Momente!G7:H78,2,0)</f>
        <v>6.30985915492958</v>
      </c>
      <c r="G16" s="7" t="s">
        <v>3</v>
      </c>
    </row>
    <row r="17" customFormat="false" ht="15.75" hidden="false" customHeight="false" outlineLevel="0" collapsed="false">
      <c r="A17" s="14"/>
      <c r="B17" s="15"/>
      <c r="C17" s="15"/>
      <c r="D17" s="15"/>
      <c r="E17" s="15"/>
      <c r="F17" s="15"/>
      <c r="G17" s="13"/>
    </row>
    <row r="19" customFormat="false" ht="18.75" hidden="false" customHeight="false" outlineLevel="0" collapsed="false">
      <c r="A19" s="3" t="s">
        <v>27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5"/>
    </row>
    <row r="20" customFormat="false" ht="15" hidden="false" customHeight="false" outlineLevel="0" collapsed="false">
      <c r="A20" s="6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7"/>
    </row>
    <row r="21" customFormat="false" ht="15" hidden="false" customHeight="false" outlineLevel="0" collapsed="false">
      <c r="A21" s="6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7"/>
    </row>
    <row r="22" customFormat="false" ht="15" hidden="false" customHeight="false" outlineLevel="0" collapsed="false">
      <c r="A22" s="6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7"/>
    </row>
    <row r="23" customFormat="false" ht="15" hidden="false" customHeight="false" outlineLevel="0" collapsed="false">
      <c r="A23" s="6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7"/>
    </row>
    <row r="24" customFormat="false" ht="15" hidden="false" customHeight="false" outlineLevel="0" collapsed="false">
      <c r="A24" s="6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7"/>
    </row>
    <row r="25" customFormat="false" ht="15" hidden="false" customHeight="false" outlineLevel="0" collapsed="false">
      <c r="A25" s="6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7"/>
    </row>
    <row r="26" customFormat="false" ht="15" hidden="false" customHeight="false" outlineLevel="0" collapsed="false">
      <c r="A26" s="6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7"/>
    </row>
    <row r="27" customFormat="false" ht="15" hidden="false" customHeight="false" outlineLevel="0" collapsed="false">
      <c r="A27" s="6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7"/>
    </row>
    <row r="28" customFormat="false" ht="15" hidden="false" customHeight="false" outlineLevel="0" collapsed="false">
      <c r="A28" s="6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7"/>
    </row>
    <row r="29" customFormat="false" ht="15" hidden="false" customHeight="false" outlineLevel="0" collapsed="false">
      <c r="A29" s="6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7"/>
    </row>
    <row r="30" customFormat="false" ht="15" hidden="false" customHeight="false" outlineLevel="0" collapsed="false">
      <c r="A30" s="6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7"/>
    </row>
    <row r="31" customFormat="false" ht="15" hidden="false" customHeight="false" outlineLevel="0" collapsed="false">
      <c r="A31" s="6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7"/>
    </row>
    <row r="32" customFormat="false" ht="15" hidden="false" customHeight="false" outlineLevel="0" collapsed="false">
      <c r="A32" s="6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7"/>
    </row>
    <row r="33" customFormat="false" ht="15" hidden="false" customHeight="false" outlineLevel="0" collapsed="false">
      <c r="A33" s="6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7"/>
    </row>
    <row r="34" customFormat="false" ht="15" hidden="false" customHeight="false" outlineLevel="0" collapsed="false">
      <c r="A34" s="6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7"/>
    </row>
    <row r="35" customFormat="false" ht="15" hidden="false" customHeight="false" outlineLevel="0" collapsed="false">
      <c r="A35" s="6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7"/>
    </row>
    <row r="36" customFormat="false" ht="15" hidden="false" customHeight="false" outlineLevel="0" collapsed="false">
      <c r="A36" s="6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7"/>
    </row>
    <row r="37" customFormat="false" ht="15" hidden="false" customHeight="false" outlineLevel="0" collapsed="false">
      <c r="A37" s="6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7"/>
    </row>
    <row r="38" customFormat="false" ht="15" hidden="false" customHeight="false" outlineLevel="0" collapsed="false">
      <c r="A38" s="6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7"/>
    </row>
    <row r="39" customFormat="false" ht="15" hidden="false" customHeight="false" outlineLevel="0" collapsed="false">
      <c r="A39" s="6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7"/>
    </row>
    <row r="40" customFormat="false" ht="15" hidden="false" customHeight="false" outlineLevel="0" collapsed="false">
      <c r="A40" s="6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7"/>
    </row>
    <row r="41" customFormat="false" ht="15" hidden="false" customHeight="false" outlineLevel="0" collapsed="false">
      <c r="A41" s="6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7"/>
    </row>
    <row r="42" customFormat="false" ht="15" hidden="false" customHeight="false" outlineLevel="0" collapsed="false">
      <c r="A42" s="6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7"/>
    </row>
    <row r="43" customFormat="false" ht="15.75" hidden="false" customHeight="false" outlineLevel="0" collapsed="false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3"/>
    </row>
    <row r="44" customFormat="false" ht="15" hidden="false" customHeight="false" outlineLevel="0" collapsed="false">
      <c r="A44" s="22" t="s">
        <v>28</v>
      </c>
    </row>
  </sheetData>
  <sheetProtection sheet="false"/>
  <mergeCells count="1">
    <mergeCell ref="I2:J2"/>
  </mergeCells>
  <dataValidations count="3">
    <dataValidation allowBlank="true" error="Wählen Sie einen Wert aus 3,50; 7,00; 10,50; 14,00" errorTitle="Fehler" operator="between" prompt="Bitte geben Sie die Länge für den Einfeldträger an" promptTitle="Gesamtlänge des Einfeldträgers" showDropDown="false" showErrorMessage="true" showInputMessage="true" sqref="F5" type="list">
      <formula1>$I$4:$I$7</formula1>
      <formula2>0</formula2>
    </dataValidation>
    <dataValidation allowBlank="true" error="Geben Sie eine Zahl ein, welche kleiner als die Gesamtlänge ist.  " errorTitle="Achtung" operator="between" prompt="Geben Sie die Position der Einzellast an" promptTitle="Position Einzellast" showDropDown="false" showErrorMessage="true" showInputMessage="true" sqref="F10" type="decimal">
      <formula1>0</formula1>
      <formula2>$F$5</formula2>
    </dataValidation>
    <dataValidation allowBlank="true" error="Geben Sie eine Zahl ein, welche kleiner als die Gesamtlänge ist.  " errorTitle="Achtung" operator="between" prompt="Geben Sie die Position der Einzellast an" promptTitle="Position Einzellast" showDropDown="false" showErrorMessage="true" showInputMessage="true" sqref="F8" type="decimal">
      <formula1>0</formula1>
      <formula2>$F$5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25" hidden="false" style="0" width="11.4183673469388" collapsed="true"/>
  </cols>
  <sheetData>
    <row r="1" customFormat="false" ht="23.25" hidden="false" customHeight="false" outlineLevel="0" collapsed="false">
      <c r="A1" s="1" t="s">
        <v>29</v>
      </c>
      <c r="B1"/>
    </row>
    <row r="2" customFormat="false" ht="15.75" hidden="false" customHeight="false" outlineLevel="0" collapsed="false"/>
    <row r="3" customFormat="false" ht="18.75" hidden="false" customHeight="false" outlineLevel="0" collapsed="false">
      <c r="A3" s="3" t="s">
        <v>2</v>
      </c>
      <c r="B3" s="4"/>
      <c r="C3" s="4"/>
      <c r="D3" s="4"/>
      <c r="E3" s="4"/>
      <c r="F3" s="4"/>
      <c r="G3" s="5"/>
    </row>
    <row r="4" customFormat="false" ht="15" hidden="false" customHeight="false" outlineLevel="0" collapsed="false">
      <c r="A4" s="6"/>
      <c r="B4" s="8"/>
      <c r="C4" s="8"/>
      <c r="D4" s="8"/>
      <c r="E4" s="8"/>
      <c r="F4" s="8"/>
      <c r="G4" s="7"/>
    </row>
    <row r="5" customFormat="false" ht="15" hidden="false" customHeight="false" outlineLevel="0" collapsed="false">
      <c r="A5" s="6" t="s">
        <v>30</v>
      </c>
      <c r="B5" s="8"/>
      <c r="C5" s="8"/>
      <c r="D5" s="8"/>
      <c r="E5" s="10" t="s">
        <v>31</v>
      </c>
      <c r="F5" s="11" t="n">
        <v>30</v>
      </c>
      <c r="G5" s="7" t="s">
        <v>32</v>
      </c>
    </row>
    <row r="6" customFormat="false" ht="15" hidden="false" customHeight="false" outlineLevel="0" collapsed="false">
      <c r="A6" s="6" t="s">
        <v>33</v>
      </c>
      <c r="B6" s="8"/>
      <c r="C6" s="8"/>
      <c r="D6" s="8"/>
      <c r="E6" s="10" t="s">
        <v>34</v>
      </c>
      <c r="F6" s="11" t="n">
        <v>30</v>
      </c>
      <c r="G6" s="7" t="s">
        <v>32</v>
      </c>
    </row>
    <row r="7" customFormat="false" ht="15" hidden="false" customHeight="false" outlineLevel="0" collapsed="false">
      <c r="A7" s="6" t="s">
        <v>35</v>
      </c>
      <c r="B7" s="8"/>
      <c r="C7" s="8"/>
      <c r="D7" s="8"/>
      <c r="E7" s="10" t="s">
        <v>36</v>
      </c>
      <c r="F7" s="11" t="n">
        <v>1.1</v>
      </c>
      <c r="G7" s="7" t="s">
        <v>32</v>
      </c>
    </row>
    <row r="8" customFormat="false" ht="15" hidden="false" customHeight="false" outlineLevel="0" collapsed="false">
      <c r="A8" s="6" t="s">
        <v>37</v>
      </c>
      <c r="B8" s="8"/>
      <c r="C8" s="8"/>
      <c r="D8" s="8"/>
      <c r="E8" s="10" t="s">
        <v>38</v>
      </c>
      <c r="F8" s="11" t="n">
        <v>1.9</v>
      </c>
      <c r="G8" s="7" t="s">
        <v>32</v>
      </c>
    </row>
    <row r="9" customFormat="false" ht="15.75" hidden="false" customHeight="false" outlineLevel="0" collapsed="false">
      <c r="A9" s="14" t="s">
        <v>39</v>
      </c>
      <c r="B9" s="15"/>
      <c r="C9" s="15"/>
      <c r="D9" s="15"/>
      <c r="E9" s="16" t="s">
        <v>40</v>
      </c>
      <c r="F9" s="23" t="n">
        <v>7850</v>
      </c>
      <c r="G9" s="13" t="s">
        <v>41</v>
      </c>
    </row>
    <row r="10" customFormat="false" ht="15.75" hidden="false" customHeight="false" outlineLevel="0" collapsed="false">
      <c r="F10" s="24"/>
    </row>
    <row r="11" customFormat="false" ht="18.75" hidden="false" customHeight="false" outlineLevel="0" collapsed="false">
      <c r="A11" s="3" t="s">
        <v>18</v>
      </c>
      <c r="B11" s="4"/>
      <c r="C11" s="4"/>
      <c r="D11" s="4"/>
      <c r="E11" s="4"/>
      <c r="F11" s="19"/>
      <c r="G11" s="5"/>
    </row>
    <row r="12" customFormat="false" ht="15" hidden="false" customHeight="false" outlineLevel="0" collapsed="false">
      <c r="A12" s="6"/>
      <c r="B12" s="8"/>
      <c r="C12" s="8"/>
      <c r="D12" s="8"/>
      <c r="E12" s="8"/>
      <c r="F12" s="18"/>
      <c r="G12" s="7"/>
    </row>
    <row r="13" customFormat="false" ht="15" hidden="false" customHeight="false" outlineLevel="0" collapsed="false">
      <c r="A13" s="6" t="s">
        <v>42</v>
      </c>
      <c r="B13" s="8"/>
      <c r="C13" s="8"/>
      <c r="D13" s="8"/>
      <c r="E13" s="10" t="s">
        <v>43</v>
      </c>
      <c r="F13" s="20" t="n">
        <f aca="false">(2*F6*F8)+(F7*(F5-2*F8))</f>
        <v>142.82</v>
      </c>
      <c r="G13" s="7" t="s">
        <v>44</v>
      </c>
    </row>
    <row r="14" customFormat="false" ht="18.75" hidden="false" customHeight="false" outlineLevel="0" collapsed="false">
      <c r="A14" s="6" t="s">
        <v>45</v>
      </c>
      <c r="B14" s="8"/>
      <c r="C14" s="8"/>
      <c r="D14" s="8"/>
      <c r="E14" s="10" t="s">
        <v>46</v>
      </c>
      <c r="F14" s="20" t="n">
        <f aca="false">(F6*F5^3-(F6-F7)*(F5-2*F8)^3)/12</f>
        <v>24186.7800666667</v>
      </c>
      <c r="G14" s="7" t="s">
        <v>47</v>
      </c>
    </row>
    <row r="15" customFormat="false" ht="18.75" hidden="false" customHeight="false" outlineLevel="0" collapsed="false">
      <c r="A15" s="14" t="s">
        <v>48</v>
      </c>
      <c r="B15" s="15"/>
      <c r="C15" s="15"/>
      <c r="D15" s="15"/>
      <c r="E15" s="16" t="s">
        <v>7</v>
      </c>
      <c r="F15" s="25" t="n">
        <f aca="false">(F9*10)*(F13/100^2)*1</f>
        <v>1121.137</v>
      </c>
      <c r="G15" s="13" t="s">
        <v>8</v>
      </c>
    </row>
    <row r="17" customFormat="false" ht="15.75" hidden="false" customHeight="false" outlineLevel="0" collapsed="false"/>
    <row r="18" customFormat="false" ht="18.75" hidden="false" customHeight="false" outlineLevel="0" collapsed="false">
      <c r="A18" s="3" t="s">
        <v>49</v>
      </c>
      <c r="B18" s="4"/>
      <c r="C18" s="4"/>
      <c r="D18" s="4"/>
      <c r="E18" s="4"/>
      <c r="F18" s="4"/>
      <c r="G18" s="4"/>
      <c r="H18" s="5"/>
    </row>
    <row r="19" customFormat="false" ht="15" hidden="false" customHeight="false" outlineLevel="0" collapsed="false">
      <c r="A19" s="6"/>
      <c r="B19" s="8"/>
      <c r="C19" s="8"/>
      <c r="D19" s="8"/>
      <c r="E19" s="8"/>
      <c r="F19" s="8"/>
      <c r="G19" s="8"/>
      <c r="H19" s="7"/>
    </row>
    <row r="20" customFormat="false" ht="15" hidden="false" customHeight="false" outlineLevel="0" collapsed="false">
      <c r="A20" s="6"/>
      <c r="B20" s="8"/>
      <c r="C20" s="8"/>
      <c r="D20" s="8"/>
      <c r="E20" s="8"/>
      <c r="F20" s="8"/>
      <c r="G20" s="8"/>
      <c r="H20" s="7"/>
    </row>
    <row r="21" customFormat="false" ht="15" hidden="false" customHeight="false" outlineLevel="0" collapsed="false">
      <c r="A21" s="6"/>
      <c r="B21" s="8"/>
      <c r="C21" s="8"/>
      <c r="D21" s="8"/>
      <c r="E21" s="8"/>
      <c r="F21" s="8"/>
      <c r="G21" s="8"/>
      <c r="H21" s="7"/>
    </row>
    <row r="22" customFormat="false" ht="15" hidden="false" customHeight="false" outlineLevel="0" collapsed="false">
      <c r="A22" s="6"/>
      <c r="B22" s="8"/>
      <c r="C22" s="8"/>
      <c r="D22" s="8"/>
      <c r="E22" s="8"/>
      <c r="F22" s="8"/>
      <c r="G22" s="8"/>
      <c r="H22" s="7"/>
    </row>
    <row r="23" customFormat="false" ht="15" hidden="false" customHeight="false" outlineLevel="0" collapsed="false">
      <c r="A23" s="6"/>
      <c r="B23" s="8"/>
      <c r="C23" s="8"/>
      <c r="D23" s="8"/>
      <c r="E23" s="8"/>
      <c r="F23" s="8"/>
      <c r="G23" s="8"/>
      <c r="H23" s="7"/>
    </row>
    <row r="24" customFormat="false" ht="15" hidden="false" customHeight="false" outlineLevel="0" collapsed="false">
      <c r="A24" s="6"/>
      <c r="B24" s="8"/>
      <c r="C24" s="8"/>
      <c r="D24" s="8"/>
      <c r="E24" s="8"/>
      <c r="F24" s="8"/>
      <c r="G24" s="8"/>
      <c r="H24" s="7"/>
    </row>
    <row r="25" customFormat="false" ht="15" hidden="false" customHeight="false" outlineLevel="0" collapsed="false">
      <c r="A25" s="6"/>
      <c r="B25" s="8"/>
      <c r="C25" s="8"/>
      <c r="D25" s="8"/>
      <c r="E25" s="8"/>
      <c r="F25" s="8"/>
      <c r="G25" s="8"/>
      <c r="H25" s="7"/>
    </row>
    <row r="26" customFormat="false" ht="15" hidden="false" customHeight="false" outlineLevel="0" collapsed="false">
      <c r="A26" s="6"/>
      <c r="B26" s="8"/>
      <c r="C26" s="8"/>
      <c r="D26" s="8"/>
      <c r="E26" s="8"/>
      <c r="F26" s="8"/>
      <c r="G26" s="8"/>
      <c r="H26" s="7"/>
    </row>
    <row r="27" customFormat="false" ht="15" hidden="false" customHeight="false" outlineLevel="0" collapsed="false">
      <c r="A27" s="6"/>
      <c r="B27" s="8"/>
      <c r="C27" s="8"/>
      <c r="D27" s="8"/>
      <c r="E27" s="8"/>
      <c r="F27" s="8"/>
      <c r="G27" s="8"/>
      <c r="H27" s="7"/>
    </row>
    <row r="28" customFormat="false" ht="15" hidden="false" customHeight="false" outlineLevel="0" collapsed="false">
      <c r="A28" s="6"/>
      <c r="B28" s="8"/>
      <c r="C28" s="8"/>
      <c r="D28" s="8"/>
      <c r="E28" s="8"/>
      <c r="F28" s="8"/>
      <c r="G28" s="8"/>
      <c r="H28" s="7"/>
    </row>
    <row r="29" customFormat="false" ht="15" hidden="false" customHeight="false" outlineLevel="0" collapsed="false">
      <c r="A29" s="6"/>
      <c r="B29" s="8"/>
      <c r="C29" s="8"/>
      <c r="D29" s="8"/>
      <c r="E29" s="8"/>
      <c r="F29" s="8"/>
      <c r="G29" s="8"/>
      <c r="H29" s="7"/>
    </row>
    <row r="30" customFormat="false" ht="15" hidden="false" customHeight="false" outlineLevel="0" collapsed="false">
      <c r="A30" s="6"/>
      <c r="B30" s="8"/>
      <c r="C30" s="8"/>
      <c r="D30" s="8"/>
      <c r="E30" s="8"/>
      <c r="F30" s="8"/>
      <c r="G30" s="8"/>
      <c r="H30" s="7"/>
    </row>
    <row r="31" customFormat="false" ht="15" hidden="false" customHeight="false" outlineLevel="0" collapsed="false">
      <c r="A31" s="6"/>
      <c r="B31" s="8"/>
      <c r="C31" s="8"/>
      <c r="D31" s="8"/>
      <c r="E31" s="8"/>
      <c r="F31" s="8"/>
      <c r="G31" s="8"/>
      <c r="H31" s="7"/>
    </row>
    <row r="32" customFormat="false" ht="15" hidden="false" customHeight="false" outlineLevel="0" collapsed="false">
      <c r="A32" s="6"/>
      <c r="B32" s="8"/>
      <c r="C32" s="8"/>
      <c r="D32" s="8"/>
      <c r="E32" s="8"/>
      <c r="F32" s="8"/>
      <c r="G32" s="8"/>
      <c r="H32" s="7"/>
    </row>
    <row r="33" customFormat="false" ht="15" hidden="false" customHeight="false" outlineLevel="0" collapsed="false">
      <c r="A33" s="6"/>
      <c r="B33" s="8"/>
      <c r="C33" s="8"/>
      <c r="D33" s="8"/>
      <c r="E33" s="8"/>
      <c r="F33" s="8"/>
      <c r="G33" s="8"/>
      <c r="H33" s="7"/>
    </row>
    <row r="34" customFormat="false" ht="15" hidden="false" customHeight="false" outlineLevel="0" collapsed="false">
      <c r="A34" s="6"/>
      <c r="B34" s="8"/>
      <c r="C34" s="8"/>
      <c r="D34" s="8"/>
      <c r="E34" s="8"/>
      <c r="F34" s="8"/>
      <c r="G34" s="8"/>
      <c r="H34" s="7"/>
    </row>
    <row r="35" customFormat="false" ht="15" hidden="false" customHeight="false" outlineLevel="0" collapsed="false">
      <c r="A35" s="6"/>
      <c r="B35" s="8"/>
      <c r="C35" s="8"/>
      <c r="D35" s="8"/>
      <c r="E35" s="8"/>
      <c r="F35" s="8"/>
      <c r="G35" s="8"/>
      <c r="H35" s="7"/>
    </row>
    <row r="36" customFormat="false" ht="15" hidden="false" customHeight="false" outlineLevel="0" collapsed="false">
      <c r="A36" s="6"/>
      <c r="B36" s="8"/>
      <c r="C36" s="8"/>
      <c r="D36" s="8"/>
      <c r="E36" s="8"/>
      <c r="F36" s="8"/>
      <c r="G36" s="8"/>
      <c r="H36" s="7"/>
    </row>
    <row r="37" customFormat="false" ht="15" hidden="false" customHeight="false" outlineLevel="0" collapsed="false">
      <c r="A37" s="6"/>
      <c r="B37" s="8"/>
      <c r="C37" s="8"/>
      <c r="D37" s="8"/>
      <c r="E37" s="8"/>
      <c r="F37" s="8"/>
      <c r="G37" s="8"/>
      <c r="H37" s="7"/>
    </row>
    <row r="38" customFormat="false" ht="15" hidden="false" customHeight="false" outlineLevel="0" collapsed="false">
      <c r="A38" s="6"/>
      <c r="B38" s="8"/>
      <c r="C38" s="8"/>
      <c r="D38" s="8"/>
      <c r="E38" s="8"/>
      <c r="F38" s="8"/>
      <c r="G38" s="8"/>
      <c r="H38" s="7"/>
    </row>
    <row r="39" customFormat="false" ht="15" hidden="false" customHeight="false" outlineLevel="0" collapsed="false">
      <c r="A39" s="6"/>
      <c r="B39" s="8"/>
      <c r="C39" s="8"/>
      <c r="D39" s="8"/>
      <c r="E39" s="8"/>
      <c r="F39" s="8"/>
      <c r="G39" s="8"/>
      <c r="H39" s="7"/>
    </row>
    <row r="40" customFormat="false" ht="15.75" hidden="false" customHeight="false" outlineLevel="0" collapsed="false">
      <c r="A40" s="14"/>
      <c r="B40" s="15"/>
      <c r="C40" s="15"/>
      <c r="D40" s="15"/>
      <c r="E40" s="15"/>
      <c r="F40" s="15"/>
      <c r="G40" s="15"/>
      <c r="H40" s="13"/>
    </row>
    <row r="42" customFormat="false" ht="15" hidden="false" customHeight="false" outlineLevel="0" collapsed="false">
      <c r="A42" s="22" t="s">
        <v>28</v>
      </c>
    </row>
  </sheetData>
  <sheetProtection sheet="false"/>
  <printOptions headings="false" gridLines="false" gridLinesSet="true" horizontalCentered="false" verticalCentered="false"/>
  <pageMargins left="0.7" right="0.7" top="0.7875" bottom="0.78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7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14.5714285714286" collapsed="true"/>
    <col min="2" max="2" hidden="false" style="0" width="14.4285714285714" collapsed="true"/>
    <col min="3" max="3" hidden="false" style="0" width="13.4285714285714" collapsed="true"/>
    <col min="4" max="4" hidden="false" style="0" width="17.4234693877551" collapsed="true"/>
    <col min="5" max="5" hidden="false" style="0" width="13.5714285714286" collapsed="true"/>
    <col min="6" max="6" hidden="false" style="0" width="14.5714285714286" collapsed="true"/>
    <col min="7" max="1025" hidden="false" style="0" width="11.4183673469388" collapsed="true"/>
  </cols>
  <sheetData>
    <row r="1" s="31" customFormat="true" ht="33" hidden="false" customHeight="true" outlineLevel="0" collapsed="false">
      <c r="A1" s="26" t="s">
        <v>50</v>
      </c>
      <c r="B1" s="27" t="s">
        <v>51</v>
      </c>
      <c r="C1" s="28" t="s">
        <v>52</v>
      </c>
      <c r="D1" s="26" t="s">
        <v>53</v>
      </c>
      <c r="E1" s="29" t="s">
        <v>54</v>
      </c>
      <c r="F1" s="30" t="s">
        <v>55</v>
      </c>
      <c r="G1"/>
    </row>
    <row r="2" customFormat="false" ht="15" hidden="false" customHeight="false" outlineLevel="0" collapsed="false">
      <c r="A2" s="32" t="s">
        <v>3</v>
      </c>
      <c r="B2" s="33" t="s">
        <v>3</v>
      </c>
      <c r="C2" s="34" t="s">
        <v>3</v>
      </c>
      <c r="D2" s="32" t="s">
        <v>8</v>
      </c>
      <c r="E2" s="33" t="s">
        <v>11</v>
      </c>
      <c r="F2" s="34" t="s">
        <v>11</v>
      </c>
    </row>
    <row r="3" customFormat="false" ht="15.75" hidden="false" customHeight="false" outlineLevel="0" collapsed="false">
      <c r="A3" s="35" t="n">
        <f aca="false">Ergebnisse!F8</f>
        <v>2</v>
      </c>
      <c r="B3" s="36" t="n">
        <f aca="false">Ergebnisse!F10</f>
        <v>6.5</v>
      </c>
      <c r="C3" s="37" t="n">
        <f aca="false">L</f>
        <v>14</v>
      </c>
      <c r="D3" s="35" t="n">
        <f aca="false">ROUND('Eingabe QS'!F15+Ergebnisse!F6,-1)</f>
        <v>4120</v>
      </c>
      <c r="E3" s="36" t="n">
        <f aca="false">Ergebnisse!F7</f>
        <v>20000</v>
      </c>
      <c r="F3" s="37" t="n">
        <f aca="false">Ergebnisse!F9</f>
        <v>20000</v>
      </c>
      <c r="L3" s="22" t="s">
        <v>28</v>
      </c>
    </row>
    <row r="4" customFormat="false" ht="15.75" hidden="false" customHeight="false" outlineLevel="0" collapsed="false">
      <c r="A4" s="31"/>
      <c r="B4" s="31"/>
      <c r="C4" s="31"/>
      <c r="D4" s="31"/>
      <c r="E4" s="31"/>
      <c r="F4" s="31"/>
    </row>
    <row r="5" customFormat="false" ht="18" hidden="false" customHeight="false" outlineLevel="0" collapsed="false">
      <c r="A5" s="38" t="s">
        <v>56</v>
      </c>
      <c r="B5" s="39" t="s">
        <v>57</v>
      </c>
      <c r="C5" s="40" t="s">
        <v>58</v>
      </c>
      <c r="D5" s="41" t="s">
        <v>59</v>
      </c>
      <c r="E5" s="39" t="s">
        <v>60</v>
      </c>
      <c r="F5" s="39" t="s">
        <v>61</v>
      </c>
      <c r="G5" s="39" t="s">
        <v>62</v>
      </c>
      <c r="H5" s="40" t="s">
        <v>56</v>
      </c>
    </row>
    <row r="6" customFormat="false" ht="15" hidden="false" customHeight="false" outlineLevel="0" collapsed="false">
      <c r="A6" s="42" t="s">
        <v>3</v>
      </c>
      <c r="B6" s="43" t="s">
        <v>3</v>
      </c>
      <c r="C6" s="44" t="s">
        <v>3</v>
      </c>
      <c r="D6" s="45" t="s">
        <v>21</v>
      </c>
      <c r="E6" s="43" t="s">
        <v>21</v>
      </c>
      <c r="F6" s="43" t="s">
        <v>21</v>
      </c>
      <c r="G6" s="43" t="s">
        <v>21</v>
      </c>
      <c r="H6" s="44" t="s">
        <v>3</v>
      </c>
    </row>
    <row r="7" customFormat="false" ht="15" hidden="false" customHeight="false" outlineLevel="0" collapsed="false">
      <c r="A7" s="46" t="n">
        <v>0</v>
      </c>
      <c r="B7" s="47" t="n">
        <f aca="false">A7/L</f>
        <v>0</v>
      </c>
      <c r="C7" s="48" t="n">
        <f aca="false">(L-A7)/L</f>
        <v>1</v>
      </c>
      <c r="D7" s="49" t="n">
        <f aca="false">(B7*C7)/2*$D$3*L</f>
        <v>0</v>
      </c>
      <c r="E7" s="47" t="n">
        <f aca="false">IF(A7&gt;$A$3,C7*$A$3*$E$3,B7*(L-$A$3)*$E$3)</f>
        <v>0</v>
      </c>
      <c r="F7" s="50" t="n">
        <f aca="false">IF(A7&gt;$B$3,C7*$B$3*$F$3,B7*(L-$B$3)*$F$3)</f>
        <v>0</v>
      </c>
      <c r="G7" s="50" t="n">
        <f aca="false">D7+E7+F7</f>
        <v>0</v>
      </c>
      <c r="H7" s="48" t="n">
        <v>0</v>
      </c>
    </row>
    <row r="8" customFormat="false" ht="15" hidden="false" customHeight="false" outlineLevel="0" collapsed="false">
      <c r="A8" s="46" t="n">
        <f aca="false">L/70</f>
        <v>0.2</v>
      </c>
      <c r="B8" s="47" t="n">
        <f aca="false">A8/L</f>
        <v>0.0142857142857143</v>
      </c>
      <c r="C8" s="48" t="n">
        <f aca="false">(L-A8)/L</f>
        <v>0.985714285714286</v>
      </c>
      <c r="D8" s="49" t="n">
        <f aca="false">(B8*C8)/2*$D$3*L</f>
        <v>406.114285714286</v>
      </c>
      <c r="E8" s="47" t="n">
        <f aca="false">IF(A8&gt;$A$3,C8*$A$3*$E$3,B8*(L-$A$3)*$E$3)</f>
        <v>3428.57142857143</v>
      </c>
      <c r="F8" s="47" t="n">
        <f aca="false">IF(A8&gt;$B$3,C8*$B$3*$F$3,B8*(L-$B$3)*$F$3)</f>
        <v>2142.85714285714</v>
      </c>
      <c r="G8" s="47" t="n">
        <f aca="false">D8+E8+F8</f>
        <v>5977.54285714286</v>
      </c>
      <c r="H8" s="48" t="n">
        <f aca="false">L/71</f>
        <v>0.197183098591549</v>
      </c>
    </row>
    <row r="9" customFormat="false" ht="15" hidden="false" customHeight="false" outlineLevel="0" collapsed="false">
      <c r="A9" s="46" t="n">
        <f aca="false">A8+L/70</f>
        <v>0.4</v>
      </c>
      <c r="B9" s="47" t="n">
        <f aca="false">A9/L</f>
        <v>0.0285714285714286</v>
      </c>
      <c r="C9" s="48" t="n">
        <f aca="false">(L-A9)/L</f>
        <v>0.971428571428571</v>
      </c>
      <c r="D9" s="49" t="n">
        <f aca="false">(B9*C9)/2*$D$3*L</f>
        <v>800.457142857143</v>
      </c>
      <c r="E9" s="47" t="n">
        <f aca="false">IF(A9&gt;$A$3,C9*$A$3*$E$3,B9*(L-$A$3)*$E$3)</f>
        <v>6857.14285714286</v>
      </c>
      <c r="F9" s="47" t="n">
        <f aca="false">IF(A9&gt;$B$3,C9*$B$3*$F$3,B9*(L-$B$3)*$F$3)</f>
        <v>4285.71428571429</v>
      </c>
      <c r="G9" s="47" t="n">
        <f aca="false">D9+E9+F9</f>
        <v>11943.3142857143</v>
      </c>
      <c r="H9" s="48" t="n">
        <f aca="false">H8+L/71</f>
        <v>0.394366197183099</v>
      </c>
    </row>
    <row r="10" customFormat="false" ht="15" hidden="false" customHeight="false" outlineLevel="0" collapsed="false">
      <c r="A10" s="46" t="n">
        <f aca="false">A9+L/70</f>
        <v>0.6</v>
      </c>
      <c r="B10" s="47" t="n">
        <f aca="false">A10/L</f>
        <v>0.0428571428571429</v>
      </c>
      <c r="C10" s="48" t="n">
        <f aca="false">(L-A10)/L</f>
        <v>0.957142857142857</v>
      </c>
      <c r="D10" s="49" t="n">
        <f aca="false">(B10*C10)/2*$D$3*L</f>
        <v>1183.02857142857</v>
      </c>
      <c r="E10" s="47" t="n">
        <f aca="false">IF(A10&gt;$A$3,C10*$A$3*$E$3,B10*(L-$A$3)*$E$3)</f>
        <v>10285.7142857143</v>
      </c>
      <c r="F10" s="47" t="n">
        <f aca="false">IF(A10&gt;$B$3,C10*$B$3*$F$3,B10*(L-$B$3)*$F$3)</f>
        <v>6428.57142857143</v>
      </c>
      <c r="G10" s="47" t="n">
        <f aca="false">D10+E10+F10</f>
        <v>17897.3142857143</v>
      </c>
      <c r="H10" s="48" t="n">
        <f aca="false">H9+L/71</f>
        <v>0.591549295774648</v>
      </c>
    </row>
    <row r="11" customFormat="false" ht="15" hidden="false" customHeight="false" outlineLevel="0" collapsed="false">
      <c r="A11" s="46" t="n">
        <f aca="false">A10+L/70</f>
        <v>0.8</v>
      </c>
      <c r="B11" s="47" t="n">
        <f aca="false">A11/L</f>
        <v>0.0571428571428571</v>
      </c>
      <c r="C11" s="48" t="n">
        <f aca="false">(L-A11)/L</f>
        <v>0.942857142857143</v>
      </c>
      <c r="D11" s="49" t="n">
        <f aca="false">(B11*C11)/2*$D$3*L</f>
        <v>1553.82857142857</v>
      </c>
      <c r="E11" s="47" t="n">
        <f aca="false">IF(A11&gt;$A$3,C11*$A$3*$E$3,B11*(L-$A$3)*$E$3)</f>
        <v>13714.2857142857</v>
      </c>
      <c r="F11" s="47" t="n">
        <f aca="false">IF(A11&gt;$B$3,C11*$B$3*$F$3,B11*(L-$B$3)*$F$3)</f>
        <v>8571.42857142857</v>
      </c>
      <c r="G11" s="47" t="n">
        <f aca="false">D11+E11+F11</f>
        <v>23839.5428571429</v>
      </c>
      <c r="H11" s="48" t="n">
        <f aca="false">H10+L/71</f>
        <v>0.788732394366197</v>
      </c>
    </row>
    <row r="12" customFormat="false" ht="15" hidden="false" customHeight="false" outlineLevel="0" collapsed="false">
      <c r="A12" s="46" t="n">
        <f aca="false">A11+L/70</f>
        <v>1</v>
      </c>
      <c r="B12" s="47" t="n">
        <f aca="false">A12/L</f>
        <v>0.0714285714285714</v>
      </c>
      <c r="C12" s="48" t="n">
        <f aca="false">(L-A12)/L</f>
        <v>0.928571428571429</v>
      </c>
      <c r="D12" s="49" t="n">
        <f aca="false">(B12*C12)/2*$D$3*L</f>
        <v>1912.85714285714</v>
      </c>
      <c r="E12" s="47" t="n">
        <f aca="false">IF(A12&gt;$A$3,C12*$A$3*$E$3,B12*(L-$A$3)*$E$3)</f>
        <v>17142.8571428571</v>
      </c>
      <c r="F12" s="47" t="n">
        <f aca="false">IF(A12&gt;$B$3,C12*$B$3*$F$3,B12*(L-$B$3)*$F$3)</f>
        <v>10714.2857142857</v>
      </c>
      <c r="G12" s="47" t="n">
        <f aca="false">D12+E12+F12</f>
        <v>29770</v>
      </c>
      <c r="H12" s="48" t="n">
        <f aca="false">H11+L/71</f>
        <v>0.985915492957746</v>
      </c>
    </row>
    <row r="13" customFormat="false" ht="15" hidden="false" customHeight="false" outlineLevel="0" collapsed="false">
      <c r="A13" s="46" t="n">
        <f aca="false">A12+L/70</f>
        <v>1.2</v>
      </c>
      <c r="B13" s="47" t="n">
        <f aca="false">A13/L</f>
        <v>0.0857142857142857</v>
      </c>
      <c r="C13" s="48" t="n">
        <f aca="false">(L-A13)/L</f>
        <v>0.914285714285714</v>
      </c>
      <c r="D13" s="49" t="n">
        <f aca="false">(B13*C13)/2*$D$3*L</f>
        <v>2260.11428571429</v>
      </c>
      <c r="E13" s="47" t="n">
        <f aca="false">IF(A13&gt;$A$3,C13*$A$3*$E$3,B13*(L-$A$3)*$E$3)</f>
        <v>20571.4285714286</v>
      </c>
      <c r="F13" s="47" t="n">
        <f aca="false">IF(A13&gt;$B$3,C13*$B$3*$F$3,B13*(L-$B$3)*$F$3)</f>
        <v>12857.1428571429</v>
      </c>
      <c r="G13" s="47" t="n">
        <f aca="false">D13+E13+F13</f>
        <v>35688.6857142857</v>
      </c>
      <c r="H13" s="48" t="n">
        <f aca="false">H12+L/71</f>
        <v>1.1830985915493</v>
      </c>
    </row>
    <row r="14" customFormat="false" ht="15" hidden="false" customHeight="false" outlineLevel="0" collapsed="false">
      <c r="A14" s="46" t="n">
        <f aca="false">A13+L/70</f>
        <v>1.4</v>
      </c>
      <c r="B14" s="47" t="n">
        <f aca="false">A14/L</f>
        <v>0.1</v>
      </c>
      <c r="C14" s="48" t="n">
        <f aca="false">(L-A14)/L</f>
        <v>0.9</v>
      </c>
      <c r="D14" s="49" t="n">
        <f aca="false">(B14*C14)/2*$D$3*L</f>
        <v>2595.6</v>
      </c>
      <c r="E14" s="47" t="n">
        <f aca="false">IF(A14&gt;$A$3,C14*$A$3*$E$3,B14*(L-$A$3)*$E$3)</f>
        <v>24000</v>
      </c>
      <c r="F14" s="47" t="n">
        <f aca="false">IF(A14&gt;$B$3,C14*$B$3*$F$3,B14*(L-$B$3)*$F$3)</f>
        <v>15000</v>
      </c>
      <c r="G14" s="47" t="n">
        <f aca="false">D14+E14+F14</f>
        <v>41595.6</v>
      </c>
      <c r="H14" s="48" t="n">
        <f aca="false">H13+L/71</f>
        <v>1.38028169014085</v>
      </c>
    </row>
    <row r="15" customFormat="false" ht="15" hidden="false" customHeight="false" outlineLevel="0" collapsed="false">
      <c r="A15" s="46" t="n">
        <f aca="false">A14+L/70</f>
        <v>1.6</v>
      </c>
      <c r="B15" s="47" t="n">
        <f aca="false">A15/L</f>
        <v>0.114285714285714</v>
      </c>
      <c r="C15" s="48" t="n">
        <f aca="false">(L-A15)/L</f>
        <v>0.885714285714286</v>
      </c>
      <c r="D15" s="49" t="n">
        <f aca="false">(B15*C15)/2*$D$3*L</f>
        <v>2919.31428571429</v>
      </c>
      <c r="E15" s="47" t="n">
        <f aca="false">IF(A15&gt;$A$3,C15*$A$3*$E$3,B15*(L-$A$3)*$E$3)</f>
        <v>27428.5714285714</v>
      </c>
      <c r="F15" s="47" t="n">
        <f aca="false">IF(A15&gt;$B$3,C15*$B$3*$F$3,B15*(L-$B$3)*$F$3)</f>
        <v>17142.8571428571</v>
      </c>
      <c r="G15" s="47" t="n">
        <f aca="false">D15+E15+F15</f>
        <v>47490.7428571429</v>
      </c>
      <c r="H15" s="48" t="n">
        <f aca="false">H14+L/71</f>
        <v>1.57746478873239</v>
      </c>
    </row>
    <row r="16" customFormat="false" ht="15" hidden="false" customHeight="false" outlineLevel="0" collapsed="false">
      <c r="A16" s="46" t="n">
        <f aca="false">A15+L/70</f>
        <v>1.8</v>
      </c>
      <c r="B16" s="47" t="n">
        <f aca="false">A16/L</f>
        <v>0.128571428571429</v>
      </c>
      <c r="C16" s="48" t="n">
        <f aca="false">(L-A16)/L</f>
        <v>0.871428571428571</v>
      </c>
      <c r="D16" s="49" t="n">
        <f aca="false">(B16*C16)/2*$D$3*L</f>
        <v>3231.25714285714</v>
      </c>
      <c r="E16" s="47" t="n">
        <f aca="false">IF(A16&gt;$A$3,C16*$A$3*$E$3,B16*(L-$A$3)*$E$3)</f>
        <v>30857.1428571429</v>
      </c>
      <c r="F16" s="47" t="n">
        <f aca="false">IF(A16&gt;$B$3,C16*$B$3*$F$3,B16*(L-$B$3)*$F$3)</f>
        <v>19285.7142857143</v>
      </c>
      <c r="G16" s="47" t="n">
        <f aca="false">D16+E16+F16</f>
        <v>53374.1142857143</v>
      </c>
      <c r="H16" s="48" t="n">
        <f aca="false">H15+L/71</f>
        <v>1.77464788732394</v>
      </c>
    </row>
    <row r="17" customFormat="false" ht="15" hidden="false" customHeight="false" outlineLevel="0" collapsed="false">
      <c r="A17" s="46" t="n">
        <f aca="false">A16+L/70</f>
        <v>2</v>
      </c>
      <c r="B17" s="47" t="n">
        <f aca="false">A17/L</f>
        <v>0.142857142857143</v>
      </c>
      <c r="C17" s="48" t="n">
        <f aca="false">(L-A17)/L</f>
        <v>0.857142857142857</v>
      </c>
      <c r="D17" s="49" t="n">
        <f aca="false">(B17*C17)/2*$D$3*L</f>
        <v>3531.42857142857</v>
      </c>
      <c r="E17" s="47" t="n">
        <f aca="false">IF(A17&gt;$A$3,C17*$A$3*$E$3,B17*(L-$A$3)*$E$3)</f>
        <v>34285.7142857143</v>
      </c>
      <c r="F17" s="47" t="n">
        <f aca="false">IF(A17&gt;$B$3,C17*$B$3*$F$3,B17*(L-$B$3)*$F$3)</f>
        <v>21428.5714285714</v>
      </c>
      <c r="G17" s="47" t="n">
        <f aca="false">D17+E17+F17</f>
        <v>59245.7142857143</v>
      </c>
      <c r="H17" s="48" t="n">
        <f aca="false">H16+L/71</f>
        <v>1.97183098591549</v>
      </c>
    </row>
    <row r="18" customFormat="false" ht="15" hidden="false" customHeight="false" outlineLevel="0" collapsed="false">
      <c r="A18" s="46" t="n">
        <f aca="false">A17+L/70</f>
        <v>2.2</v>
      </c>
      <c r="B18" s="47" t="n">
        <f aca="false">A18/L</f>
        <v>0.157142857142857</v>
      </c>
      <c r="C18" s="48" t="n">
        <f aca="false">(L-A18)/L</f>
        <v>0.842857142857143</v>
      </c>
      <c r="D18" s="49" t="n">
        <f aca="false">(B18*C18)/2*$D$3*L</f>
        <v>3819.82857142857</v>
      </c>
      <c r="E18" s="47" t="n">
        <f aca="false">IF(A18&gt;$A$3,C18*$A$3*$E$3,B18*(L-$A$3)*$E$3)</f>
        <v>33714.2857142857</v>
      </c>
      <c r="F18" s="47" t="n">
        <f aca="false">IF(A18&gt;$B$3,C18*$B$3*$F$3,B18*(L-$B$3)*$F$3)</f>
        <v>23571.4285714286</v>
      </c>
      <c r="G18" s="47" t="n">
        <f aca="false">D18+E18+F18</f>
        <v>61105.5428571429</v>
      </c>
      <c r="H18" s="48" t="n">
        <f aca="false">H17+L/71</f>
        <v>2.16901408450704</v>
      </c>
    </row>
    <row r="19" customFormat="false" ht="15" hidden="false" customHeight="false" outlineLevel="0" collapsed="false">
      <c r="A19" s="46" t="n">
        <f aca="false">A18+L/70</f>
        <v>2.4</v>
      </c>
      <c r="B19" s="47" t="n">
        <f aca="false">A19/L</f>
        <v>0.171428571428571</v>
      </c>
      <c r="C19" s="48" t="n">
        <f aca="false">(L-A19)/L</f>
        <v>0.828571428571429</v>
      </c>
      <c r="D19" s="49" t="n">
        <f aca="false">(B19*C19)/2*$D$3*L</f>
        <v>4096.45714285714</v>
      </c>
      <c r="E19" s="47" t="n">
        <f aca="false">IF(A19&gt;$A$3,C19*$A$3*$E$3,B19*(L-$A$3)*$E$3)</f>
        <v>33142.8571428571</v>
      </c>
      <c r="F19" s="47" t="n">
        <f aca="false">IF(A19&gt;$B$3,C19*$B$3*$F$3,B19*(L-$B$3)*$F$3)</f>
        <v>25714.2857142857</v>
      </c>
      <c r="G19" s="47" t="n">
        <f aca="false">D19+E19+F19</f>
        <v>62953.6</v>
      </c>
      <c r="H19" s="48" t="n">
        <f aca="false">H18+L/71</f>
        <v>2.36619718309859</v>
      </c>
    </row>
    <row r="20" customFormat="false" ht="15" hidden="false" customHeight="false" outlineLevel="0" collapsed="false">
      <c r="A20" s="46" t="n">
        <f aca="false">A19+L/70</f>
        <v>2.6</v>
      </c>
      <c r="B20" s="47" t="n">
        <f aca="false">A20/L</f>
        <v>0.185714285714286</v>
      </c>
      <c r="C20" s="48" t="n">
        <f aca="false">(L-A20)/L</f>
        <v>0.814285714285714</v>
      </c>
      <c r="D20" s="49" t="n">
        <f aca="false">(B20*C20)/2*$D$3*L</f>
        <v>4361.31428571429</v>
      </c>
      <c r="E20" s="47" t="n">
        <f aca="false">IF(A20&gt;$A$3,C20*$A$3*$E$3,B20*(L-$A$3)*$E$3)</f>
        <v>32571.4285714286</v>
      </c>
      <c r="F20" s="47" t="n">
        <f aca="false">IF(A20&gt;$B$3,C20*$B$3*$F$3,B20*(L-$B$3)*$F$3)</f>
        <v>27857.1428571429</v>
      </c>
      <c r="G20" s="47" t="n">
        <f aca="false">D20+E20+F20</f>
        <v>64789.8857142857</v>
      </c>
      <c r="H20" s="48" t="n">
        <f aca="false">H19+L/71</f>
        <v>2.56338028169014</v>
      </c>
    </row>
    <row r="21" customFormat="false" ht="15" hidden="false" customHeight="false" outlineLevel="0" collapsed="false">
      <c r="A21" s="46" t="n">
        <f aca="false">A20+L/70</f>
        <v>2.8</v>
      </c>
      <c r="B21" s="47" t="n">
        <f aca="false">A21/L</f>
        <v>0.2</v>
      </c>
      <c r="C21" s="48" t="n">
        <f aca="false">(L-A21)/L</f>
        <v>0.8</v>
      </c>
      <c r="D21" s="49" t="n">
        <f aca="false">(B21*C21)/2*$D$3*L</f>
        <v>4614.4</v>
      </c>
      <c r="E21" s="47" t="n">
        <f aca="false">IF(A21&gt;$A$3,C21*$A$3*$E$3,B21*(L-$A$3)*$E$3)</f>
        <v>32000</v>
      </c>
      <c r="F21" s="47" t="n">
        <f aca="false">IF(A21&gt;$B$3,C21*$B$3*$F$3,B21*(L-$B$3)*$F$3)</f>
        <v>30000</v>
      </c>
      <c r="G21" s="47" t="n">
        <f aca="false">D21+E21+F21</f>
        <v>66614.4</v>
      </c>
      <c r="H21" s="48" t="n">
        <f aca="false">H20+L/71</f>
        <v>2.76056338028169</v>
      </c>
    </row>
    <row r="22" customFormat="false" ht="15" hidden="false" customHeight="false" outlineLevel="0" collapsed="false">
      <c r="A22" s="46" t="n">
        <f aca="false">A21+L/70</f>
        <v>3</v>
      </c>
      <c r="B22" s="47" t="n">
        <f aca="false">A22/L</f>
        <v>0.214285714285714</v>
      </c>
      <c r="C22" s="48" t="n">
        <f aca="false">(L-A22)/L</f>
        <v>0.785714285714286</v>
      </c>
      <c r="D22" s="49" t="n">
        <f aca="false">(B22*C22)/2*$D$3*L</f>
        <v>4855.71428571429</v>
      </c>
      <c r="E22" s="47" t="n">
        <f aca="false">IF(A22&gt;$A$3,C22*$A$3*$E$3,B22*(L-$A$3)*$E$3)</f>
        <v>31428.5714285714</v>
      </c>
      <c r="F22" s="47" t="n">
        <f aca="false">IF(A22&gt;$B$3,C22*$B$3*$F$3,B22*(L-$B$3)*$F$3)</f>
        <v>32142.8571428571</v>
      </c>
      <c r="G22" s="47" t="n">
        <f aca="false">D22+E22+F22</f>
        <v>68427.1428571429</v>
      </c>
      <c r="H22" s="48" t="n">
        <f aca="false">H21+L/71</f>
        <v>2.95774647887324</v>
      </c>
    </row>
    <row r="23" customFormat="false" ht="15" hidden="false" customHeight="false" outlineLevel="0" collapsed="false">
      <c r="A23" s="46" t="n">
        <f aca="false">A22+L/70</f>
        <v>3.2</v>
      </c>
      <c r="B23" s="47" t="n">
        <f aca="false">A23/L</f>
        <v>0.228571428571429</v>
      </c>
      <c r="C23" s="48" t="n">
        <f aca="false">(L-A23)/L</f>
        <v>0.771428571428571</v>
      </c>
      <c r="D23" s="49" t="n">
        <f aca="false">(B23*C23)/2*$D$3*L</f>
        <v>5085.25714285714</v>
      </c>
      <c r="E23" s="47" t="n">
        <f aca="false">IF(A23&gt;$A$3,C23*$A$3*$E$3,B23*(L-$A$3)*$E$3)</f>
        <v>30857.1428571429</v>
      </c>
      <c r="F23" s="47" t="n">
        <f aca="false">IF(A23&gt;$B$3,C23*$B$3*$F$3,B23*(L-$B$3)*$F$3)</f>
        <v>34285.7142857143</v>
      </c>
      <c r="G23" s="47" t="n">
        <f aca="false">D23+E23+F23</f>
        <v>70228.1142857143</v>
      </c>
      <c r="H23" s="48" t="n">
        <f aca="false">H22+L/71</f>
        <v>3.15492957746479</v>
      </c>
    </row>
    <row r="24" customFormat="false" ht="15" hidden="false" customHeight="false" outlineLevel="0" collapsed="false">
      <c r="A24" s="46" t="n">
        <f aca="false">A23+L/70</f>
        <v>3.4</v>
      </c>
      <c r="B24" s="47" t="n">
        <f aca="false">A24/L</f>
        <v>0.242857142857143</v>
      </c>
      <c r="C24" s="48" t="n">
        <f aca="false">(L-A24)/L</f>
        <v>0.757142857142857</v>
      </c>
      <c r="D24" s="49" t="n">
        <f aca="false">(B24*C24)/2*$D$3*L</f>
        <v>5303.02857142857</v>
      </c>
      <c r="E24" s="47" t="n">
        <f aca="false">IF(A24&gt;$A$3,C24*$A$3*$E$3,B24*(L-$A$3)*$E$3)</f>
        <v>30285.7142857143</v>
      </c>
      <c r="F24" s="47" t="n">
        <f aca="false">IF(A24&gt;$B$3,C24*$B$3*$F$3,B24*(L-$B$3)*$F$3)</f>
        <v>36428.5714285714</v>
      </c>
      <c r="G24" s="47" t="n">
        <f aca="false">D24+E24+F24</f>
        <v>72017.3142857143</v>
      </c>
      <c r="H24" s="48" t="n">
        <f aca="false">H23+L/71</f>
        <v>3.35211267605634</v>
      </c>
    </row>
    <row r="25" customFormat="false" ht="15" hidden="false" customHeight="false" outlineLevel="0" collapsed="false">
      <c r="A25" s="46" t="n">
        <f aca="false">A24+L/70</f>
        <v>3.6</v>
      </c>
      <c r="B25" s="47" t="n">
        <f aca="false">A25/L</f>
        <v>0.257142857142857</v>
      </c>
      <c r="C25" s="48" t="n">
        <f aca="false">(L-A25)/L</f>
        <v>0.742857142857143</v>
      </c>
      <c r="D25" s="49" t="n">
        <f aca="false">(B25*C25)/2*$D$3*L</f>
        <v>5509.02857142857</v>
      </c>
      <c r="E25" s="47" t="n">
        <f aca="false">IF(A25&gt;$A$3,C25*$A$3*$E$3,B25*(L-$A$3)*$E$3)</f>
        <v>29714.2857142857</v>
      </c>
      <c r="F25" s="47" t="n">
        <f aca="false">IF(A25&gt;$B$3,C25*$B$3*$F$3,B25*(L-$B$3)*$F$3)</f>
        <v>38571.4285714286</v>
      </c>
      <c r="G25" s="47" t="n">
        <f aca="false">D25+E25+F25</f>
        <v>73794.7428571429</v>
      </c>
      <c r="H25" s="48" t="n">
        <f aca="false">H24+L/71</f>
        <v>3.54929577464789</v>
      </c>
    </row>
    <row r="26" customFormat="false" ht="15" hidden="false" customHeight="false" outlineLevel="0" collapsed="false">
      <c r="A26" s="46" t="n">
        <f aca="false">A25+L/70</f>
        <v>3.8</v>
      </c>
      <c r="B26" s="47" t="n">
        <f aca="false">A26/L</f>
        <v>0.271428571428571</v>
      </c>
      <c r="C26" s="48" t="n">
        <f aca="false">(L-A26)/L</f>
        <v>0.728571428571429</v>
      </c>
      <c r="D26" s="49" t="n">
        <f aca="false">(B26*C26)/2*$D$3*L</f>
        <v>5703.25714285714</v>
      </c>
      <c r="E26" s="47" t="n">
        <f aca="false">IF(A26&gt;$A$3,C26*$A$3*$E$3,B26*(L-$A$3)*$E$3)</f>
        <v>29142.8571428571</v>
      </c>
      <c r="F26" s="47" t="n">
        <f aca="false">IF(A26&gt;$B$3,C26*$B$3*$F$3,B26*(L-$B$3)*$F$3)</f>
        <v>40714.2857142857</v>
      </c>
      <c r="G26" s="47" t="n">
        <f aca="false">D26+E26+F26</f>
        <v>75560.4</v>
      </c>
      <c r="H26" s="48" t="n">
        <f aca="false">H25+L/71</f>
        <v>3.74647887323944</v>
      </c>
    </row>
    <row r="27" customFormat="false" ht="15" hidden="false" customHeight="false" outlineLevel="0" collapsed="false">
      <c r="A27" s="46" t="n">
        <f aca="false">A26+L/70</f>
        <v>4</v>
      </c>
      <c r="B27" s="47" t="n">
        <f aca="false">A27/L</f>
        <v>0.285714285714286</v>
      </c>
      <c r="C27" s="48" t="n">
        <f aca="false">(L-A27)/L</f>
        <v>0.714285714285714</v>
      </c>
      <c r="D27" s="49" t="n">
        <f aca="false">(B27*C27)/2*$D$3*L</f>
        <v>5885.71428571429</v>
      </c>
      <c r="E27" s="47" t="n">
        <f aca="false">IF(A27&gt;$A$3,C27*$A$3*$E$3,B27*(L-$A$3)*$E$3)</f>
        <v>28571.4285714286</v>
      </c>
      <c r="F27" s="47" t="n">
        <f aca="false">IF(A27&gt;$B$3,C27*$B$3*$F$3,B27*(L-$B$3)*$F$3)</f>
        <v>42857.1428571429</v>
      </c>
      <c r="G27" s="47" t="n">
        <f aca="false">D27+E27+F27</f>
        <v>77314.2857142857</v>
      </c>
      <c r="H27" s="48" t="n">
        <f aca="false">H26+L/71</f>
        <v>3.94366197183099</v>
      </c>
    </row>
    <row r="28" customFormat="false" ht="15" hidden="false" customHeight="false" outlineLevel="0" collapsed="false">
      <c r="A28" s="46" t="n">
        <f aca="false">A27+L/70</f>
        <v>4.2</v>
      </c>
      <c r="B28" s="47" t="n">
        <f aca="false">A28/L</f>
        <v>0.3</v>
      </c>
      <c r="C28" s="48" t="n">
        <f aca="false">(L-A28)/L</f>
        <v>0.7</v>
      </c>
      <c r="D28" s="46" t="n">
        <f aca="false">(B28*C28)/2*$D$3*L</f>
        <v>6056.4</v>
      </c>
      <c r="E28" s="47" t="n">
        <f aca="false">IF(A28&gt;$A$3,C28*$A$3*$E$3,B28*(L-$A$3)*$E$3)</f>
        <v>28000</v>
      </c>
      <c r="F28" s="47" t="n">
        <f aca="false">IF(A28&gt;$B$3,C28*$B$3*$F$3,B28*(L-$B$3)*$F$3)</f>
        <v>45000</v>
      </c>
      <c r="G28" s="47" t="n">
        <f aca="false">D28+E28+F28</f>
        <v>79056.4</v>
      </c>
      <c r="H28" s="48" t="n">
        <f aca="false">H27+L/71</f>
        <v>4.14084507042254</v>
      </c>
    </row>
    <row r="29" customFormat="false" ht="15" hidden="false" customHeight="false" outlineLevel="0" collapsed="false">
      <c r="A29" s="46" t="n">
        <f aca="false">A28+L/70</f>
        <v>4.4</v>
      </c>
      <c r="B29" s="47" t="n">
        <f aca="false">A29/L</f>
        <v>0.314285714285714</v>
      </c>
      <c r="C29" s="48" t="n">
        <f aca="false">(L-A29)/L</f>
        <v>0.685714285714286</v>
      </c>
      <c r="D29" s="46" t="n">
        <f aca="false">(B29*C29)/2*$D$3*L</f>
        <v>6215.31428571429</v>
      </c>
      <c r="E29" s="47" t="n">
        <f aca="false">IF(A29&gt;$A$3,C29*$A$3*$E$3,B29*(L-$A$3)*$E$3)</f>
        <v>27428.5714285714</v>
      </c>
      <c r="F29" s="47" t="n">
        <f aca="false">IF(A29&gt;$B$3,C29*$B$3*$F$3,B29*(L-$B$3)*$F$3)</f>
        <v>47142.8571428572</v>
      </c>
      <c r="G29" s="47" t="n">
        <f aca="false">D29+E29+F29</f>
        <v>80786.7428571429</v>
      </c>
      <c r="H29" s="48" t="n">
        <f aca="false">H28+L/71</f>
        <v>4.33802816901409</v>
      </c>
    </row>
    <row r="30" customFormat="false" ht="15" hidden="false" customHeight="false" outlineLevel="0" collapsed="false">
      <c r="A30" s="46" t="n">
        <f aca="false">A29+L/70</f>
        <v>4.6</v>
      </c>
      <c r="B30" s="47" t="n">
        <f aca="false">A30/L</f>
        <v>0.328571428571429</v>
      </c>
      <c r="C30" s="48" t="n">
        <f aca="false">(L-A30)/L</f>
        <v>0.671428571428571</v>
      </c>
      <c r="D30" s="46" t="n">
        <f aca="false">(B30*C30)/2*$D$3*L</f>
        <v>6362.45714285715</v>
      </c>
      <c r="E30" s="47" t="n">
        <f aca="false">IF(A30&gt;$A$3,C30*$A$3*$E$3,B30*(L-$A$3)*$E$3)</f>
        <v>26857.1428571429</v>
      </c>
      <c r="F30" s="47" t="n">
        <f aca="false">IF(A30&gt;$B$3,C30*$B$3*$F$3,B30*(L-$B$3)*$F$3)</f>
        <v>49285.7142857143</v>
      </c>
      <c r="G30" s="47" t="n">
        <f aca="false">D30+E30+F30</f>
        <v>82505.3142857143</v>
      </c>
      <c r="H30" s="48" t="n">
        <f aca="false">H29+L/71</f>
        <v>4.53521126760564</v>
      </c>
    </row>
    <row r="31" customFormat="false" ht="15" hidden="false" customHeight="false" outlineLevel="0" collapsed="false">
      <c r="A31" s="46" t="n">
        <f aca="false">A30+L/70</f>
        <v>4.8</v>
      </c>
      <c r="B31" s="47" t="n">
        <f aca="false">A31/L</f>
        <v>0.342857142857143</v>
      </c>
      <c r="C31" s="48" t="n">
        <f aca="false">(L-A31)/L</f>
        <v>0.657142857142857</v>
      </c>
      <c r="D31" s="46" t="n">
        <f aca="false">(B31*C31)/2*$D$3*L</f>
        <v>6497.82857142857</v>
      </c>
      <c r="E31" s="47" t="n">
        <f aca="false">IF(A31&gt;$A$3,C31*$A$3*$E$3,B31*(L-$A$3)*$E$3)</f>
        <v>26285.7142857143</v>
      </c>
      <c r="F31" s="47" t="n">
        <f aca="false">IF(A31&gt;$B$3,C31*$B$3*$F$3,B31*(L-$B$3)*$F$3)</f>
        <v>51428.5714285714</v>
      </c>
      <c r="G31" s="47" t="n">
        <f aca="false">D31+E31+F31</f>
        <v>84212.1142857143</v>
      </c>
      <c r="H31" s="48" t="n">
        <f aca="false">H30+L/71</f>
        <v>4.73239436619718</v>
      </c>
    </row>
    <row r="32" customFormat="false" ht="15" hidden="false" customHeight="false" outlineLevel="0" collapsed="false">
      <c r="A32" s="46" t="n">
        <f aca="false">A31+L/70</f>
        <v>5</v>
      </c>
      <c r="B32" s="47" t="n">
        <f aca="false">A32/L</f>
        <v>0.357142857142857</v>
      </c>
      <c r="C32" s="48" t="n">
        <f aca="false">(L-A32)/L</f>
        <v>0.642857142857143</v>
      </c>
      <c r="D32" s="46" t="n">
        <f aca="false">(B32*C32)/2*$D$3*L</f>
        <v>6621.42857142857</v>
      </c>
      <c r="E32" s="47" t="n">
        <f aca="false">IF(A32&gt;$A$3,C32*$A$3*$E$3,B32*(L-$A$3)*$E$3)</f>
        <v>25714.2857142857</v>
      </c>
      <c r="F32" s="47" t="n">
        <f aca="false">IF(A32&gt;$B$3,C32*$B$3*$F$3,B32*(L-$B$3)*$F$3)</f>
        <v>53571.4285714286</v>
      </c>
      <c r="G32" s="47" t="n">
        <f aca="false">D32+E32+F32</f>
        <v>85907.1428571429</v>
      </c>
      <c r="H32" s="48" t="n">
        <f aca="false">H31+L/71</f>
        <v>4.92957746478873</v>
      </c>
    </row>
    <row r="33" customFormat="false" ht="15" hidden="false" customHeight="false" outlineLevel="0" collapsed="false">
      <c r="A33" s="46" t="n">
        <f aca="false">A32+L/70</f>
        <v>5.2</v>
      </c>
      <c r="B33" s="47" t="n">
        <f aca="false">A33/L</f>
        <v>0.371428571428572</v>
      </c>
      <c r="C33" s="48" t="n">
        <f aca="false">(L-A33)/L</f>
        <v>0.628571428571428</v>
      </c>
      <c r="D33" s="46" t="n">
        <f aca="false">(B33*C33)/2*$D$3*L</f>
        <v>6733.25714285714</v>
      </c>
      <c r="E33" s="47" t="n">
        <f aca="false">IF(A33&gt;$A$3,C33*$A$3*$E$3,B33*(L-$A$3)*$E$3)</f>
        <v>25142.8571428571</v>
      </c>
      <c r="F33" s="47" t="n">
        <f aca="false">IF(A33&gt;$B$3,C33*$B$3*$F$3,B33*(L-$B$3)*$F$3)</f>
        <v>55714.2857142857</v>
      </c>
      <c r="G33" s="47" t="n">
        <f aca="false">D33+E33+F33</f>
        <v>87590.4</v>
      </c>
      <c r="H33" s="48" t="n">
        <f aca="false">H32+L/71</f>
        <v>5.12676056338028</v>
      </c>
    </row>
    <row r="34" customFormat="false" ht="15" hidden="false" customHeight="false" outlineLevel="0" collapsed="false">
      <c r="A34" s="46" t="n">
        <f aca="false">A33+L/70</f>
        <v>5.4</v>
      </c>
      <c r="B34" s="47" t="n">
        <f aca="false">A34/L</f>
        <v>0.385714285714286</v>
      </c>
      <c r="C34" s="48" t="n">
        <f aca="false">(L-A34)/L</f>
        <v>0.614285714285714</v>
      </c>
      <c r="D34" s="46" t="n">
        <f aca="false">(B34*C34)/2*$D$3*L</f>
        <v>6833.31428571429</v>
      </c>
      <c r="E34" s="47" t="n">
        <f aca="false">IF(A34&gt;$A$3,C34*$A$3*$E$3,B34*(L-$A$3)*$E$3)</f>
        <v>24571.4285714286</v>
      </c>
      <c r="F34" s="47" t="n">
        <f aca="false">IF(A34&gt;$B$3,C34*$B$3*$F$3,B34*(L-$B$3)*$F$3)</f>
        <v>57857.1428571429</v>
      </c>
      <c r="G34" s="47" t="n">
        <f aca="false">D34+E34+F34</f>
        <v>89261.8857142857</v>
      </c>
      <c r="H34" s="48" t="n">
        <f aca="false">H33+L/71</f>
        <v>5.32394366197183</v>
      </c>
    </row>
    <row r="35" customFormat="false" ht="15" hidden="false" customHeight="false" outlineLevel="0" collapsed="false">
      <c r="A35" s="46" t="n">
        <f aca="false">A34+L/70</f>
        <v>5.6</v>
      </c>
      <c r="B35" s="47" t="n">
        <f aca="false">A35/L</f>
        <v>0.4</v>
      </c>
      <c r="C35" s="48" t="n">
        <f aca="false">(L-A35)/L</f>
        <v>0.6</v>
      </c>
      <c r="D35" s="46" t="n">
        <f aca="false">(B35*C35)/2*$D$3*L</f>
        <v>6921.6</v>
      </c>
      <c r="E35" s="47" t="n">
        <f aca="false">IF(A35&gt;$A$3,C35*$A$3*$E$3,B35*(L-$A$3)*$E$3)</f>
        <v>24000</v>
      </c>
      <c r="F35" s="47" t="n">
        <f aca="false">IF(A35&gt;$B$3,C35*$B$3*$F$3,B35*(L-$B$3)*$F$3)</f>
        <v>60000</v>
      </c>
      <c r="G35" s="47" t="n">
        <f aca="false">D35+E35+F35</f>
        <v>90921.6</v>
      </c>
      <c r="H35" s="48" t="n">
        <f aca="false">H34+L/71</f>
        <v>5.52112676056338</v>
      </c>
    </row>
    <row r="36" customFormat="false" ht="15" hidden="false" customHeight="false" outlineLevel="0" collapsed="false">
      <c r="A36" s="46" t="n">
        <f aca="false">A35+L/70</f>
        <v>5.8</v>
      </c>
      <c r="B36" s="47" t="n">
        <f aca="false">A36/L</f>
        <v>0.414285714285714</v>
      </c>
      <c r="C36" s="48" t="n">
        <f aca="false">(L-A36)/L</f>
        <v>0.585714285714286</v>
      </c>
      <c r="D36" s="46" t="n">
        <f aca="false">(B36*C36)/2*$D$3*L</f>
        <v>6998.11428571429</v>
      </c>
      <c r="E36" s="47" t="n">
        <f aca="false">IF(A36&gt;$A$3,C36*$A$3*$E$3,B36*(L-$A$3)*$E$3)</f>
        <v>23428.5714285714</v>
      </c>
      <c r="F36" s="47" t="n">
        <f aca="false">IF(A36&gt;$B$3,C36*$B$3*$F$3,B36*(L-$B$3)*$F$3)</f>
        <v>62142.8571428572</v>
      </c>
      <c r="G36" s="47" t="n">
        <f aca="false">D36+E36+F36</f>
        <v>92569.5428571429</v>
      </c>
      <c r="H36" s="48" t="n">
        <f aca="false">H35+L/71</f>
        <v>5.71830985915493</v>
      </c>
    </row>
    <row r="37" customFormat="false" ht="15" hidden="false" customHeight="false" outlineLevel="0" collapsed="false">
      <c r="A37" s="46" t="n">
        <f aca="false">A36+L/70</f>
        <v>6</v>
      </c>
      <c r="B37" s="47" t="n">
        <f aca="false">A37/L</f>
        <v>0.428571428571429</v>
      </c>
      <c r="C37" s="48" t="n">
        <f aca="false">(L-A37)/L</f>
        <v>0.571428571428571</v>
      </c>
      <c r="D37" s="46" t="n">
        <f aca="false">(B37*C37)/2*$D$3*L</f>
        <v>7062.85714285715</v>
      </c>
      <c r="E37" s="47" t="n">
        <f aca="false">IF(A37&gt;$A$3,C37*$A$3*$E$3,B37*(L-$A$3)*$E$3)</f>
        <v>22857.1428571429</v>
      </c>
      <c r="F37" s="47" t="n">
        <f aca="false">IF(A37&gt;$B$3,C37*$B$3*$F$3,B37*(L-$B$3)*$F$3)</f>
        <v>64285.7142857143</v>
      </c>
      <c r="G37" s="47" t="n">
        <f aca="false">D37+E37+F37</f>
        <v>94205.7142857143</v>
      </c>
      <c r="H37" s="48" t="n">
        <f aca="false">H36+L/71</f>
        <v>5.91549295774648</v>
      </c>
    </row>
    <row r="38" customFormat="false" ht="15" hidden="false" customHeight="false" outlineLevel="0" collapsed="false">
      <c r="A38" s="46" t="n">
        <f aca="false">A37+L/70</f>
        <v>6.2</v>
      </c>
      <c r="B38" s="47" t="n">
        <f aca="false">A38/L</f>
        <v>0.442857142857143</v>
      </c>
      <c r="C38" s="48" t="n">
        <f aca="false">(L-A38)/L</f>
        <v>0.557142857142857</v>
      </c>
      <c r="D38" s="46" t="n">
        <f aca="false">(B38*C38)/2*$D$3*L</f>
        <v>7115.82857142857</v>
      </c>
      <c r="E38" s="47" t="n">
        <f aca="false">IF(A38&gt;$A$3,C38*$A$3*$E$3,B38*(L-$A$3)*$E$3)</f>
        <v>22285.7142857143</v>
      </c>
      <c r="F38" s="47" t="n">
        <f aca="false">IF(A38&gt;$B$3,C38*$B$3*$F$3,B38*(L-$B$3)*$F$3)</f>
        <v>66428.5714285715</v>
      </c>
      <c r="G38" s="47" t="n">
        <f aca="false">D38+E38+F38</f>
        <v>95830.1142857143</v>
      </c>
      <c r="H38" s="48" t="n">
        <f aca="false">H37+L/71</f>
        <v>6.11267605633803</v>
      </c>
    </row>
    <row r="39" customFormat="false" ht="15" hidden="false" customHeight="false" outlineLevel="0" collapsed="false">
      <c r="A39" s="46" t="n">
        <f aca="false">A38+L/70</f>
        <v>6.4</v>
      </c>
      <c r="B39" s="47" t="n">
        <f aca="false">A39/L</f>
        <v>0.457142857142857</v>
      </c>
      <c r="C39" s="48" t="n">
        <f aca="false">(L-A39)/L</f>
        <v>0.542857142857143</v>
      </c>
      <c r="D39" s="46" t="n">
        <f aca="false">(B39*C39)/2*$D$3*L</f>
        <v>7157.02857142857</v>
      </c>
      <c r="E39" s="47" t="n">
        <f aca="false">IF(A39&gt;$A$3,C39*$A$3*$E$3,B39*(L-$A$3)*$E$3)</f>
        <v>21714.2857142857</v>
      </c>
      <c r="F39" s="47" t="n">
        <f aca="false">IF(A39&gt;$B$3,C39*$B$3*$F$3,B39*(L-$B$3)*$F$3)</f>
        <v>68571.4285714286</v>
      </c>
      <c r="G39" s="47" t="n">
        <f aca="false">D39+E39+F39</f>
        <v>97442.7428571429</v>
      </c>
      <c r="H39" s="48" t="n">
        <f aca="false">H38+L/71</f>
        <v>6.30985915492958</v>
      </c>
    </row>
    <row r="40" customFormat="false" ht="15" hidden="false" customHeight="false" outlineLevel="0" collapsed="false">
      <c r="A40" s="46" t="n">
        <f aca="false">A39+L/70</f>
        <v>6.6</v>
      </c>
      <c r="B40" s="47" t="n">
        <f aca="false">A40/L</f>
        <v>0.471428571428572</v>
      </c>
      <c r="C40" s="48" t="n">
        <f aca="false">(L-A40)/L</f>
        <v>0.528571428571428</v>
      </c>
      <c r="D40" s="46" t="n">
        <f aca="false">(B40*C40)/2*$D$3*L</f>
        <v>7186.45714285714</v>
      </c>
      <c r="E40" s="47" t="n">
        <f aca="false">IF(A40&gt;$A$3,C40*$A$3*$E$3,B40*(L-$A$3)*$E$3)</f>
        <v>21142.8571428571</v>
      </c>
      <c r="F40" s="47" t="n">
        <f aca="false">IF(A40&gt;$B$3,C40*$B$3*$F$3,B40*(L-$B$3)*$F$3)</f>
        <v>68714.2857142857</v>
      </c>
      <c r="G40" s="47" t="n">
        <f aca="false">D40+E40+F40</f>
        <v>97043.6</v>
      </c>
      <c r="H40" s="48" t="n">
        <f aca="false">H39+L/71</f>
        <v>6.50704225352113</v>
      </c>
    </row>
    <row r="41" customFormat="false" ht="15" hidden="false" customHeight="false" outlineLevel="0" collapsed="false">
      <c r="A41" s="46" t="n">
        <f aca="false">A40+L/70</f>
        <v>6.8</v>
      </c>
      <c r="B41" s="47" t="n">
        <f aca="false">A41/L</f>
        <v>0.485714285714286</v>
      </c>
      <c r="C41" s="48" t="n">
        <f aca="false">(L-A41)/L</f>
        <v>0.514285714285714</v>
      </c>
      <c r="D41" s="46" t="n">
        <f aca="false">(B41*C41)/2*$D$3*L</f>
        <v>7204.11428571428</v>
      </c>
      <c r="E41" s="47" t="n">
        <f aca="false">IF(A41&gt;$A$3,C41*$A$3*$E$3,B41*(L-$A$3)*$E$3)</f>
        <v>20571.4285714286</v>
      </c>
      <c r="F41" s="47" t="n">
        <f aca="false">IF(A41&gt;$B$3,C41*$B$3*$F$3,B41*(L-$B$3)*$F$3)</f>
        <v>66857.1428571428</v>
      </c>
      <c r="G41" s="47" t="n">
        <f aca="false">D41+E41+F41</f>
        <v>94632.6857142857</v>
      </c>
      <c r="H41" s="48" t="n">
        <f aca="false">H40+L/71</f>
        <v>6.70422535211267</v>
      </c>
    </row>
    <row r="42" customFormat="false" ht="15" hidden="false" customHeight="false" outlineLevel="0" collapsed="false">
      <c r="A42" s="46" t="n">
        <f aca="false">A41+L/70</f>
        <v>7</v>
      </c>
      <c r="B42" s="47" t="n">
        <f aca="false">A42/L</f>
        <v>0.5</v>
      </c>
      <c r="C42" s="48" t="n">
        <f aca="false">(L-A42)/L</f>
        <v>0.5</v>
      </c>
      <c r="D42" s="46" t="n">
        <f aca="false">(B42*C42)/2*$D$3*L</f>
        <v>7210</v>
      </c>
      <c r="E42" s="47" t="n">
        <f aca="false">IF(A42&gt;$A$3,C42*$A$3*$E$3,B42*(L-$A$3)*$E$3)</f>
        <v>20000</v>
      </c>
      <c r="F42" s="47" t="n">
        <f aca="false">IF(A42&gt;$B$3,C42*$B$3*$F$3,B42*(L-$B$3)*$F$3)</f>
        <v>65000</v>
      </c>
      <c r="G42" s="47" t="n">
        <f aca="false">D42+E42+F42</f>
        <v>92210</v>
      </c>
      <c r="H42" s="48" t="n">
        <f aca="false">H41+L/71</f>
        <v>6.90140845070422</v>
      </c>
    </row>
    <row r="43" customFormat="false" ht="15" hidden="false" customHeight="false" outlineLevel="0" collapsed="false">
      <c r="A43" s="46" t="n">
        <f aca="false">A42+L/70</f>
        <v>7.2</v>
      </c>
      <c r="B43" s="47" t="n">
        <f aca="false">A43/L</f>
        <v>0.514285714285715</v>
      </c>
      <c r="C43" s="48" t="n">
        <f aca="false">(L-A43)/L</f>
        <v>0.485714285714285</v>
      </c>
      <c r="D43" s="46" t="n">
        <f aca="false">(B43*C43)/2*$D$3*L</f>
        <v>7204.11428571429</v>
      </c>
      <c r="E43" s="47" t="n">
        <f aca="false">IF(A43&gt;$A$3,C43*$A$3*$E$3,B43*(L-$A$3)*$E$3)</f>
        <v>19428.5714285714</v>
      </c>
      <c r="F43" s="47" t="n">
        <f aca="false">IF(A43&gt;$B$3,C43*$B$3*$F$3,B43*(L-$B$3)*$F$3)</f>
        <v>63142.8571428571</v>
      </c>
      <c r="G43" s="47" t="n">
        <f aca="false">D43+E43+F43</f>
        <v>89775.5428571428</v>
      </c>
      <c r="H43" s="48" t="n">
        <f aca="false">H42+L/71</f>
        <v>7.09859154929577</v>
      </c>
    </row>
    <row r="44" customFormat="false" ht="15" hidden="false" customHeight="false" outlineLevel="0" collapsed="false">
      <c r="A44" s="46" t="n">
        <f aca="false">A43+L/70</f>
        <v>7.4</v>
      </c>
      <c r="B44" s="47" t="n">
        <f aca="false">A44/L</f>
        <v>0.528571428571429</v>
      </c>
      <c r="C44" s="48" t="n">
        <f aca="false">(L-A44)/L</f>
        <v>0.471428571428571</v>
      </c>
      <c r="D44" s="46" t="n">
        <f aca="false">(B44*C44)/2*$D$3*L</f>
        <v>7186.45714285714</v>
      </c>
      <c r="E44" s="47" t="n">
        <f aca="false">IF(A44&gt;$A$3,C44*$A$3*$E$3,B44*(L-$A$3)*$E$3)</f>
        <v>18857.1428571428</v>
      </c>
      <c r="F44" s="47" t="n">
        <f aca="false">IF(A44&gt;$B$3,C44*$B$3*$F$3,B44*(L-$B$3)*$F$3)</f>
        <v>61285.7142857142</v>
      </c>
      <c r="G44" s="47" t="n">
        <f aca="false">D44+E44+F44</f>
        <v>87329.3142857142</v>
      </c>
      <c r="H44" s="48" t="n">
        <f aca="false">H43+L/71</f>
        <v>7.29577464788732</v>
      </c>
    </row>
    <row r="45" customFormat="false" ht="15" hidden="false" customHeight="false" outlineLevel="0" collapsed="false">
      <c r="A45" s="46" t="n">
        <f aca="false">A44+L/70</f>
        <v>7.6</v>
      </c>
      <c r="B45" s="47" t="n">
        <f aca="false">A45/L</f>
        <v>0.542857142857143</v>
      </c>
      <c r="C45" s="48" t="n">
        <f aca="false">(L-A45)/L</f>
        <v>0.457142857142857</v>
      </c>
      <c r="D45" s="46" t="n">
        <f aca="false">(B45*C45)/2*$D$3*L</f>
        <v>7157.02857142857</v>
      </c>
      <c r="E45" s="47" t="n">
        <f aca="false">IF(A45&gt;$A$3,C45*$A$3*$E$3,B45*(L-$A$3)*$E$3)</f>
        <v>18285.7142857143</v>
      </c>
      <c r="F45" s="47" t="n">
        <f aca="false">IF(A45&gt;$B$3,C45*$B$3*$F$3,B45*(L-$B$3)*$F$3)</f>
        <v>59428.5714285714</v>
      </c>
      <c r="G45" s="47" t="n">
        <f aca="false">D45+E45+F45</f>
        <v>84871.3142857142</v>
      </c>
      <c r="H45" s="48" t="n">
        <f aca="false">H44+L/71</f>
        <v>7.49295774647887</v>
      </c>
    </row>
    <row r="46" customFormat="false" ht="15" hidden="false" customHeight="false" outlineLevel="0" collapsed="false">
      <c r="A46" s="46" t="n">
        <f aca="false">A45+L/70</f>
        <v>7.8</v>
      </c>
      <c r="B46" s="47" t="n">
        <f aca="false">A46/L</f>
        <v>0.557142857142858</v>
      </c>
      <c r="C46" s="48" t="n">
        <f aca="false">(L-A46)/L</f>
        <v>0.442857142857143</v>
      </c>
      <c r="D46" s="46" t="n">
        <f aca="false">(B46*C46)/2*$D$3*L</f>
        <v>7115.82857142857</v>
      </c>
      <c r="E46" s="47" t="n">
        <f aca="false">IF(A46&gt;$A$3,C46*$A$3*$E$3,B46*(L-$A$3)*$E$3)</f>
        <v>17714.2857142857</v>
      </c>
      <c r="F46" s="47" t="n">
        <f aca="false">IF(A46&gt;$B$3,C46*$B$3*$F$3,B46*(L-$B$3)*$F$3)</f>
        <v>57571.4285714285</v>
      </c>
      <c r="G46" s="47" t="n">
        <f aca="false">D46+E46+F46</f>
        <v>82401.5428571428</v>
      </c>
      <c r="H46" s="48" t="n">
        <f aca="false">H45+L/71</f>
        <v>7.69014084507042</v>
      </c>
    </row>
    <row r="47" customFormat="false" ht="15" hidden="false" customHeight="false" outlineLevel="0" collapsed="false">
      <c r="A47" s="46" t="n">
        <f aca="false">A46+L/70</f>
        <v>8</v>
      </c>
      <c r="B47" s="47" t="n">
        <f aca="false">A47/L</f>
        <v>0.571428571428572</v>
      </c>
      <c r="C47" s="48" t="n">
        <f aca="false">(L-A47)/L</f>
        <v>0.428571428571428</v>
      </c>
      <c r="D47" s="46" t="n">
        <f aca="false">(B47*C47)/2*$D$3*L</f>
        <v>7062.85714285714</v>
      </c>
      <c r="E47" s="47" t="n">
        <f aca="false">IF(A47&gt;$A$3,C47*$A$3*$E$3,B47*(L-$A$3)*$E$3)</f>
        <v>17142.8571428571</v>
      </c>
      <c r="F47" s="47" t="n">
        <f aca="false">IF(A47&gt;$B$3,C47*$B$3*$F$3,B47*(L-$B$3)*$F$3)</f>
        <v>55714.2857142857</v>
      </c>
      <c r="G47" s="47" t="n">
        <f aca="false">D47+E47+F47</f>
        <v>79920</v>
      </c>
      <c r="H47" s="48" t="n">
        <f aca="false">H46+L/71</f>
        <v>7.88732394366197</v>
      </c>
    </row>
    <row r="48" customFormat="false" ht="15" hidden="false" customHeight="false" outlineLevel="0" collapsed="false">
      <c r="A48" s="46" t="n">
        <f aca="false">A47+L/70</f>
        <v>8.2</v>
      </c>
      <c r="B48" s="47" t="n">
        <f aca="false">A48/L</f>
        <v>0.585714285714286</v>
      </c>
      <c r="C48" s="48" t="n">
        <f aca="false">(L-A48)/L</f>
        <v>0.414285714285714</v>
      </c>
      <c r="D48" s="46" t="n">
        <f aca="false">(B48*C48)/2*$D$3*L</f>
        <v>6998.11428571429</v>
      </c>
      <c r="E48" s="47" t="n">
        <f aca="false">IF(A48&gt;$A$3,C48*$A$3*$E$3,B48*(L-$A$3)*$E$3)</f>
        <v>16571.4285714286</v>
      </c>
      <c r="F48" s="47" t="n">
        <f aca="false">IF(A48&gt;$B$3,C48*$B$3*$F$3,B48*(L-$B$3)*$F$3)</f>
        <v>53857.1428571428</v>
      </c>
      <c r="G48" s="47" t="n">
        <f aca="false">D48+E48+F48</f>
        <v>77426.6857142857</v>
      </c>
      <c r="H48" s="48" t="n">
        <f aca="false">H47+L/71</f>
        <v>8.08450704225352</v>
      </c>
    </row>
    <row r="49" customFormat="false" ht="15" hidden="false" customHeight="false" outlineLevel="0" collapsed="false">
      <c r="A49" s="46" t="n">
        <f aca="false">A48+L/70</f>
        <v>8.4</v>
      </c>
      <c r="B49" s="47" t="n">
        <f aca="false">A49/L</f>
        <v>0.6</v>
      </c>
      <c r="C49" s="48" t="n">
        <f aca="false">(L-A49)/L</f>
        <v>0.4</v>
      </c>
      <c r="D49" s="46" t="n">
        <f aca="false">(B49*C49)/2*$D$3*L</f>
        <v>6921.6</v>
      </c>
      <c r="E49" s="47" t="n">
        <f aca="false">IF(A49&gt;$A$3,C49*$A$3*$E$3,B49*(L-$A$3)*$E$3)</f>
        <v>16000</v>
      </c>
      <c r="F49" s="47" t="n">
        <f aca="false">IF(A49&gt;$B$3,C49*$B$3*$F$3,B49*(L-$B$3)*$F$3)</f>
        <v>52000</v>
      </c>
      <c r="G49" s="47" t="n">
        <f aca="false">D49+E49+F49</f>
        <v>74921.6</v>
      </c>
      <c r="H49" s="48" t="n">
        <f aca="false">H48+L/71</f>
        <v>8.28169014084507</v>
      </c>
    </row>
    <row r="50" customFormat="false" ht="15" hidden="false" customHeight="false" outlineLevel="0" collapsed="false">
      <c r="A50" s="46" t="n">
        <f aca="false">A49+L/70</f>
        <v>8.6</v>
      </c>
      <c r="B50" s="47" t="n">
        <f aca="false">A50/L</f>
        <v>0.614285714285714</v>
      </c>
      <c r="C50" s="48" t="n">
        <f aca="false">(L-A50)/L</f>
        <v>0.385714285714286</v>
      </c>
      <c r="D50" s="46" t="n">
        <f aca="false">(B50*C50)/2*$D$3*L</f>
        <v>6833.31428571429</v>
      </c>
      <c r="E50" s="47" t="n">
        <f aca="false">IF(A50&gt;$A$3,C50*$A$3*$E$3,B50*(L-$A$3)*$E$3)</f>
        <v>15428.5714285714</v>
      </c>
      <c r="F50" s="47" t="n">
        <f aca="false">IF(A50&gt;$B$3,C50*$B$3*$F$3,B50*(L-$B$3)*$F$3)</f>
        <v>50142.8571428571</v>
      </c>
      <c r="G50" s="47" t="n">
        <f aca="false">D50+E50+F50</f>
        <v>72404.7428571429</v>
      </c>
      <c r="H50" s="48" t="n">
        <f aca="false">H49+L/71</f>
        <v>8.47887323943662</v>
      </c>
    </row>
    <row r="51" customFormat="false" ht="15" hidden="false" customHeight="false" outlineLevel="0" collapsed="false">
      <c r="A51" s="46" t="n">
        <f aca="false">A50+L/70</f>
        <v>8.8</v>
      </c>
      <c r="B51" s="47" t="n">
        <f aca="false">A51/L</f>
        <v>0.628571428571429</v>
      </c>
      <c r="C51" s="48" t="n">
        <f aca="false">(L-A51)/L</f>
        <v>0.371428571428571</v>
      </c>
      <c r="D51" s="46" t="n">
        <f aca="false">(B51*C51)/2*$D$3*L</f>
        <v>6733.25714285714</v>
      </c>
      <c r="E51" s="47" t="n">
        <f aca="false">IF(A51&gt;$A$3,C51*$A$3*$E$3,B51*(L-$A$3)*$E$3)</f>
        <v>14857.1428571429</v>
      </c>
      <c r="F51" s="47" t="n">
        <f aca="false">IF(A51&gt;$B$3,C51*$B$3*$F$3,B51*(L-$B$3)*$F$3)</f>
        <v>48285.7142857143</v>
      </c>
      <c r="G51" s="47" t="n">
        <f aca="false">D51+E51+F51</f>
        <v>69876.1142857143</v>
      </c>
      <c r="H51" s="48" t="n">
        <f aca="false">H50+L/71</f>
        <v>8.67605633802817</v>
      </c>
    </row>
    <row r="52" customFormat="false" ht="15" hidden="false" customHeight="false" outlineLevel="0" collapsed="false">
      <c r="A52" s="46" t="n">
        <f aca="false">A51+L/70</f>
        <v>9</v>
      </c>
      <c r="B52" s="47" t="n">
        <f aca="false">A52/L</f>
        <v>0.642857142857143</v>
      </c>
      <c r="C52" s="48" t="n">
        <f aca="false">(L-A52)/L</f>
        <v>0.357142857142857</v>
      </c>
      <c r="D52" s="46" t="n">
        <f aca="false">(B52*C52)/2*$D$3*L</f>
        <v>6621.42857142857</v>
      </c>
      <c r="E52" s="47" t="n">
        <f aca="false">IF(A52&gt;$A$3,C52*$A$3*$E$3,B52*(L-$A$3)*$E$3)</f>
        <v>14285.7142857143</v>
      </c>
      <c r="F52" s="47" t="n">
        <f aca="false">IF(A52&gt;$B$3,C52*$B$3*$F$3,B52*(L-$B$3)*$F$3)</f>
        <v>46428.5714285714</v>
      </c>
      <c r="G52" s="47" t="n">
        <f aca="false">D52+E52+F52</f>
        <v>67335.7142857143</v>
      </c>
      <c r="H52" s="48" t="n">
        <f aca="false">H51+L/71</f>
        <v>8.87323943661972</v>
      </c>
    </row>
    <row r="53" customFormat="false" ht="15" hidden="false" customHeight="false" outlineLevel="0" collapsed="false">
      <c r="A53" s="46" t="n">
        <f aca="false">A52+L/70</f>
        <v>9.2</v>
      </c>
      <c r="B53" s="47" t="n">
        <f aca="false">A53/L</f>
        <v>0.657142857142857</v>
      </c>
      <c r="C53" s="48" t="n">
        <f aca="false">(L-A53)/L</f>
        <v>0.342857142857143</v>
      </c>
      <c r="D53" s="46" t="n">
        <f aca="false">(B53*C53)/2*$D$3*L</f>
        <v>6497.82857142857</v>
      </c>
      <c r="E53" s="47" t="n">
        <f aca="false">IF(A53&gt;$A$3,C53*$A$3*$E$3,B53*(L-$A$3)*$E$3)</f>
        <v>13714.2857142857</v>
      </c>
      <c r="F53" s="47" t="n">
        <f aca="false">IF(A53&gt;$B$3,C53*$B$3*$F$3,B53*(L-$B$3)*$F$3)</f>
        <v>44571.4285714286</v>
      </c>
      <c r="G53" s="47" t="n">
        <f aca="false">D53+E53+F53</f>
        <v>64783.5428571429</v>
      </c>
      <c r="H53" s="48" t="n">
        <f aca="false">H52+L/71</f>
        <v>9.07042253521127</v>
      </c>
    </row>
    <row r="54" customFormat="false" ht="15" hidden="false" customHeight="false" outlineLevel="0" collapsed="false">
      <c r="A54" s="46" t="n">
        <f aca="false">A53+L/70</f>
        <v>9.4</v>
      </c>
      <c r="B54" s="47" t="n">
        <f aca="false">A54/L</f>
        <v>0.671428571428571</v>
      </c>
      <c r="C54" s="48" t="n">
        <f aca="false">(L-A54)/L</f>
        <v>0.328571428571429</v>
      </c>
      <c r="D54" s="46" t="n">
        <f aca="false">(B54*C54)/2*$D$3*L</f>
        <v>6362.45714285715</v>
      </c>
      <c r="E54" s="47" t="n">
        <f aca="false">IF(A54&gt;$A$3,C54*$A$3*$E$3,B54*(L-$A$3)*$E$3)</f>
        <v>13142.8571428571</v>
      </c>
      <c r="F54" s="47" t="n">
        <f aca="false">IF(A54&gt;$B$3,C54*$B$3*$F$3,B54*(L-$B$3)*$F$3)</f>
        <v>42714.2857142857</v>
      </c>
      <c r="G54" s="47" t="n">
        <f aca="false">D54+E54+F54</f>
        <v>62219.6</v>
      </c>
      <c r="H54" s="48" t="n">
        <f aca="false">H53+L/71</f>
        <v>9.26760563380282</v>
      </c>
    </row>
    <row r="55" customFormat="false" ht="15" hidden="false" customHeight="false" outlineLevel="0" collapsed="false">
      <c r="A55" s="46" t="n">
        <f aca="false">A54+L/70</f>
        <v>9.6</v>
      </c>
      <c r="B55" s="47" t="n">
        <f aca="false">A55/L</f>
        <v>0.685714285714286</v>
      </c>
      <c r="C55" s="48" t="n">
        <f aca="false">(L-A55)/L</f>
        <v>0.314285714285714</v>
      </c>
      <c r="D55" s="46" t="n">
        <f aca="false">(B55*C55)/2*$D$3*L</f>
        <v>6215.31428571429</v>
      </c>
      <c r="E55" s="47" t="n">
        <f aca="false">IF(A55&gt;$A$3,C55*$A$3*$E$3,B55*(L-$A$3)*$E$3)</f>
        <v>12571.4285714286</v>
      </c>
      <c r="F55" s="47" t="n">
        <f aca="false">IF(A55&gt;$B$3,C55*$B$3*$F$3,B55*(L-$B$3)*$F$3)</f>
        <v>40857.1428571429</v>
      </c>
      <c r="G55" s="47" t="n">
        <f aca="false">D55+E55+F55</f>
        <v>59643.8857142858</v>
      </c>
      <c r="H55" s="48" t="n">
        <f aca="false">H54+L/71</f>
        <v>9.46478873239437</v>
      </c>
    </row>
    <row r="56" customFormat="false" ht="15" hidden="false" customHeight="false" outlineLevel="0" collapsed="false">
      <c r="A56" s="46" t="n">
        <f aca="false">A55+L/70</f>
        <v>9.8</v>
      </c>
      <c r="B56" s="47" t="n">
        <f aca="false">A56/L</f>
        <v>0.7</v>
      </c>
      <c r="C56" s="48" t="n">
        <f aca="false">(L-A56)/L</f>
        <v>0.3</v>
      </c>
      <c r="D56" s="46" t="n">
        <f aca="false">(B56*C56)/2*$D$3*L</f>
        <v>6056.4</v>
      </c>
      <c r="E56" s="47" t="n">
        <f aca="false">IF(A56&gt;$A$3,C56*$A$3*$E$3,B56*(L-$A$3)*$E$3)</f>
        <v>12000</v>
      </c>
      <c r="F56" s="47" t="n">
        <f aca="false">IF(A56&gt;$B$3,C56*$B$3*$F$3,B56*(L-$B$3)*$F$3)</f>
        <v>39000</v>
      </c>
      <c r="G56" s="47" t="n">
        <f aca="false">D56+E56+F56</f>
        <v>57056.4</v>
      </c>
      <c r="H56" s="48" t="n">
        <f aca="false">H55+L/71</f>
        <v>9.66197183098592</v>
      </c>
    </row>
    <row r="57" customFormat="false" ht="15" hidden="false" customHeight="false" outlineLevel="0" collapsed="false">
      <c r="A57" s="46" t="n">
        <f aca="false">A56+L/70</f>
        <v>10</v>
      </c>
      <c r="B57" s="47" t="n">
        <f aca="false">A57/L</f>
        <v>0.714285714285714</v>
      </c>
      <c r="C57" s="48" t="n">
        <f aca="false">(L-A57)/L</f>
        <v>0.285714285714286</v>
      </c>
      <c r="D57" s="46" t="n">
        <f aca="false">(B57*C57)/2*$D$3*L</f>
        <v>5885.71428571429</v>
      </c>
      <c r="E57" s="47" t="n">
        <f aca="false">IF(A57&gt;$A$3,C57*$A$3*$E$3,B57*(L-$A$3)*$E$3)</f>
        <v>11428.5714285714</v>
      </c>
      <c r="F57" s="47" t="n">
        <f aca="false">IF(A57&gt;$B$3,C57*$B$3*$F$3,B57*(L-$B$3)*$F$3)</f>
        <v>37142.8571428572</v>
      </c>
      <c r="G57" s="47" t="n">
        <f aca="false">D57+E57+F57</f>
        <v>54457.1428571429</v>
      </c>
      <c r="H57" s="48" t="n">
        <f aca="false">H56+L/71</f>
        <v>9.85915492957747</v>
      </c>
    </row>
    <row r="58" customFormat="false" ht="15" hidden="false" customHeight="false" outlineLevel="0" collapsed="false">
      <c r="A58" s="46" t="n">
        <f aca="false">A57+L/70</f>
        <v>10.2</v>
      </c>
      <c r="B58" s="47" t="n">
        <f aca="false">A58/L</f>
        <v>0.728571428571428</v>
      </c>
      <c r="C58" s="48" t="n">
        <f aca="false">(L-A58)/L</f>
        <v>0.271428571428572</v>
      </c>
      <c r="D58" s="46" t="n">
        <f aca="false">(B58*C58)/2*$D$3*L</f>
        <v>5703.25714285715</v>
      </c>
      <c r="E58" s="47" t="n">
        <f aca="false">IF(A58&gt;$A$3,C58*$A$3*$E$3,B58*(L-$A$3)*$E$3)</f>
        <v>10857.1428571429</v>
      </c>
      <c r="F58" s="47" t="n">
        <f aca="false">IF(A58&gt;$B$3,C58*$B$3*$F$3,B58*(L-$B$3)*$F$3)</f>
        <v>35285.7142857143</v>
      </c>
      <c r="G58" s="47" t="n">
        <f aca="false">D58+E58+F58</f>
        <v>51846.1142857143</v>
      </c>
      <c r="H58" s="48" t="n">
        <f aca="false">H57+L/71</f>
        <v>10.056338028169</v>
      </c>
    </row>
    <row r="59" customFormat="false" ht="15" hidden="false" customHeight="false" outlineLevel="0" collapsed="false">
      <c r="A59" s="46" t="n">
        <f aca="false">A58+L/70</f>
        <v>10.4</v>
      </c>
      <c r="B59" s="47" t="n">
        <f aca="false">A59/L</f>
        <v>0.742857142857143</v>
      </c>
      <c r="C59" s="48" t="n">
        <f aca="false">(L-A59)/L</f>
        <v>0.257142857142857</v>
      </c>
      <c r="D59" s="46" t="n">
        <f aca="false">(B59*C59)/2*$D$3*L</f>
        <v>5509.02857142858</v>
      </c>
      <c r="E59" s="47" t="n">
        <f aca="false">IF(A59&gt;$A$3,C59*$A$3*$E$3,B59*(L-$A$3)*$E$3)</f>
        <v>10285.7142857143</v>
      </c>
      <c r="F59" s="47" t="n">
        <f aca="false">IF(A59&gt;$B$3,C59*$B$3*$F$3,B59*(L-$B$3)*$F$3)</f>
        <v>33428.5714285715</v>
      </c>
      <c r="G59" s="47" t="n">
        <f aca="false">D59+E59+F59</f>
        <v>49223.3142857144</v>
      </c>
      <c r="H59" s="48" t="n">
        <f aca="false">H58+L/71</f>
        <v>10.2535211267606</v>
      </c>
    </row>
    <row r="60" customFormat="false" ht="15" hidden="false" customHeight="false" outlineLevel="0" collapsed="false">
      <c r="A60" s="46" t="n">
        <f aca="false">A59+L/70</f>
        <v>10.6</v>
      </c>
      <c r="B60" s="47" t="n">
        <f aca="false">A60/L</f>
        <v>0.757142857142857</v>
      </c>
      <c r="C60" s="48" t="n">
        <f aca="false">(L-A60)/L</f>
        <v>0.242857142857143</v>
      </c>
      <c r="D60" s="46" t="n">
        <f aca="false">(B60*C60)/2*$D$3*L</f>
        <v>5303.02857142858</v>
      </c>
      <c r="E60" s="47" t="n">
        <f aca="false">IF(A60&gt;$A$3,C60*$A$3*$E$3,B60*(L-$A$3)*$E$3)</f>
        <v>9714.28571428573</v>
      </c>
      <c r="F60" s="47" t="n">
        <f aca="false">IF(A60&gt;$B$3,C60*$B$3*$F$3,B60*(L-$B$3)*$F$3)</f>
        <v>31571.4285714286</v>
      </c>
      <c r="G60" s="47" t="n">
        <f aca="false">D60+E60+F60</f>
        <v>46588.7428571429</v>
      </c>
      <c r="H60" s="48" t="n">
        <f aca="false">H59+L/71</f>
        <v>10.4507042253521</v>
      </c>
    </row>
    <row r="61" customFormat="false" ht="15" hidden="false" customHeight="false" outlineLevel="0" collapsed="false">
      <c r="A61" s="46" t="n">
        <f aca="false">A60+L/70</f>
        <v>10.8</v>
      </c>
      <c r="B61" s="47" t="n">
        <f aca="false">A61/L</f>
        <v>0.771428571428571</v>
      </c>
      <c r="C61" s="48" t="n">
        <f aca="false">(L-A61)/L</f>
        <v>0.228571428571429</v>
      </c>
      <c r="D61" s="46" t="n">
        <f aca="false">(B61*C61)/2*$D$3*L</f>
        <v>5085.25714285715</v>
      </c>
      <c r="E61" s="47" t="n">
        <f aca="false">IF(A61&gt;$A$3,C61*$A$3*$E$3,B61*(L-$A$3)*$E$3)</f>
        <v>9142.85714285716</v>
      </c>
      <c r="F61" s="47" t="n">
        <f aca="false">IF(A61&gt;$B$3,C61*$B$3*$F$3,B61*(L-$B$3)*$F$3)</f>
        <v>29714.2857142858</v>
      </c>
      <c r="G61" s="47" t="n">
        <f aca="false">D61+E61+F61</f>
        <v>43942.4000000001</v>
      </c>
      <c r="H61" s="48" t="n">
        <f aca="false">H60+L/71</f>
        <v>10.6478873239437</v>
      </c>
    </row>
    <row r="62" customFormat="false" ht="15" hidden="false" customHeight="false" outlineLevel="0" collapsed="false">
      <c r="A62" s="46" t="n">
        <f aca="false">A61+L/70</f>
        <v>11</v>
      </c>
      <c r="B62" s="47" t="n">
        <f aca="false">A62/L</f>
        <v>0.785714285714285</v>
      </c>
      <c r="C62" s="48" t="n">
        <f aca="false">(L-A62)/L</f>
        <v>0.214285714285715</v>
      </c>
      <c r="D62" s="46" t="n">
        <f aca="false">(B62*C62)/2*$D$3*L</f>
        <v>4855.7142857143</v>
      </c>
      <c r="E62" s="47" t="n">
        <f aca="false">IF(A62&gt;$A$3,C62*$A$3*$E$3,B62*(L-$A$3)*$E$3)</f>
        <v>8571.42857142859</v>
      </c>
      <c r="F62" s="47" t="n">
        <f aca="false">IF(A62&gt;$B$3,C62*$B$3*$F$3,B62*(L-$B$3)*$F$3)</f>
        <v>27857.1428571429</v>
      </c>
      <c r="G62" s="47" t="n">
        <f aca="false">D62+E62+F62</f>
        <v>41284.2857142858</v>
      </c>
      <c r="H62" s="48" t="n">
        <f aca="false">H61+L/71</f>
        <v>10.8450704225352</v>
      </c>
    </row>
    <row r="63" customFormat="false" ht="15" hidden="false" customHeight="false" outlineLevel="0" collapsed="false">
      <c r="A63" s="46" t="n">
        <f aca="false">A62+L/70</f>
        <v>11.2</v>
      </c>
      <c r="B63" s="47" t="n">
        <f aca="false">A63/L</f>
        <v>0.8</v>
      </c>
      <c r="C63" s="48" t="n">
        <f aca="false">(L-A63)/L</f>
        <v>0.200000000000001</v>
      </c>
      <c r="D63" s="46" t="n">
        <f aca="false">(B63*C63)/2*$D$3*L</f>
        <v>4614.40000000001</v>
      </c>
      <c r="E63" s="47" t="n">
        <f aca="false">IF(A63&gt;$A$3,C63*$A$3*$E$3,B63*(L-$A$3)*$E$3)</f>
        <v>8000.00000000002</v>
      </c>
      <c r="F63" s="47" t="n">
        <f aca="false">IF(A63&gt;$B$3,C63*$B$3*$F$3,B63*(L-$B$3)*$F$3)</f>
        <v>26000.0000000001</v>
      </c>
      <c r="G63" s="47" t="n">
        <f aca="false">D63+E63+F63</f>
        <v>38614.4000000001</v>
      </c>
      <c r="H63" s="48" t="n">
        <f aca="false">H62+L/71</f>
        <v>11.0422535211268</v>
      </c>
    </row>
    <row r="64" customFormat="false" ht="15" hidden="false" customHeight="false" outlineLevel="0" collapsed="false">
      <c r="A64" s="46" t="n">
        <f aca="false">A63+L/70</f>
        <v>11.4</v>
      </c>
      <c r="B64" s="47" t="n">
        <f aca="false">A64/L</f>
        <v>0.814285714285714</v>
      </c>
      <c r="C64" s="48" t="n">
        <f aca="false">(L-A64)/L</f>
        <v>0.185714285714286</v>
      </c>
      <c r="D64" s="46" t="n">
        <f aca="false">(B64*C64)/2*$D$3*L</f>
        <v>4361.3142857143</v>
      </c>
      <c r="E64" s="47" t="n">
        <f aca="false">IF(A64&gt;$A$3,C64*$A$3*$E$3,B64*(L-$A$3)*$E$3)</f>
        <v>7428.57142857145</v>
      </c>
      <c r="F64" s="47" t="n">
        <f aca="false">IF(A64&gt;$B$3,C64*$B$3*$F$3,B64*(L-$B$3)*$F$3)</f>
        <v>24142.8571428572</v>
      </c>
      <c r="G64" s="47" t="n">
        <f aca="false">D64+E64+F64</f>
        <v>35932.742857143</v>
      </c>
      <c r="H64" s="48" t="n">
        <f aca="false">H63+L/71</f>
        <v>11.2394366197183</v>
      </c>
    </row>
    <row r="65" customFormat="false" ht="15" hidden="false" customHeight="false" outlineLevel="0" collapsed="false">
      <c r="A65" s="46" t="n">
        <f aca="false">A64+L/70</f>
        <v>11.6</v>
      </c>
      <c r="B65" s="47" t="n">
        <f aca="false">A65/L</f>
        <v>0.828571428571428</v>
      </c>
      <c r="C65" s="48" t="n">
        <f aca="false">(L-A65)/L</f>
        <v>0.171428571428572</v>
      </c>
      <c r="D65" s="46" t="n">
        <f aca="false">(B65*C65)/2*$D$3*L</f>
        <v>4096.45714285716</v>
      </c>
      <c r="E65" s="47" t="n">
        <f aca="false">IF(A65&gt;$A$3,C65*$A$3*$E$3,B65*(L-$A$3)*$E$3)</f>
        <v>6857.14285714288</v>
      </c>
      <c r="F65" s="47" t="n">
        <f aca="false">IF(A65&gt;$B$3,C65*$B$3*$F$3,B65*(L-$B$3)*$F$3)</f>
        <v>22285.7142857144</v>
      </c>
      <c r="G65" s="47" t="n">
        <f aca="false">D65+E65+F65</f>
        <v>33239.3142857144</v>
      </c>
      <c r="H65" s="48" t="n">
        <f aca="false">H64+L/71</f>
        <v>11.4366197183099</v>
      </c>
    </row>
    <row r="66" customFormat="false" ht="15" hidden="false" customHeight="false" outlineLevel="0" collapsed="false">
      <c r="A66" s="46" t="n">
        <f aca="false">A65+L/70</f>
        <v>11.8</v>
      </c>
      <c r="B66" s="47" t="n">
        <f aca="false">A66/L</f>
        <v>0.842857142857142</v>
      </c>
      <c r="C66" s="48" t="n">
        <f aca="false">(L-A66)/L</f>
        <v>0.157142857142858</v>
      </c>
      <c r="D66" s="46" t="n">
        <f aca="false">(B66*C66)/2*$D$3*L</f>
        <v>3819.82857142859</v>
      </c>
      <c r="E66" s="47" t="n">
        <f aca="false">IF(A66&gt;$A$3,C66*$A$3*$E$3,B66*(L-$A$3)*$E$3)</f>
        <v>6285.71428571431</v>
      </c>
      <c r="F66" s="47" t="n">
        <f aca="false">IF(A66&gt;$B$3,C66*$B$3*$F$3,B66*(L-$B$3)*$F$3)</f>
        <v>20428.5714285715</v>
      </c>
      <c r="G66" s="47" t="n">
        <f aca="false">D66+E66+F66</f>
        <v>30534.1142857144</v>
      </c>
      <c r="H66" s="48" t="n">
        <f aca="false">H65+L/71</f>
        <v>11.6338028169014</v>
      </c>
    </row>
    <row r="67" customFormat="false" ht="15" hidden="false" customHeight="false" outlineLevel="0" collapsed="false">
      <c r="A67" s="46" t="n">
        <f aca="false">A66+L/70</f>
        <v>12</v>
      </c>
      <c r="B67" s="47" t="n">
        <f aca="false">A67/L</f>
        <v>0.857142857142856</v>
      </c>
      <c r="C67" s="48" t="n">
        <f aca="false">(L-A67)/L</f>
        <v>0.142857142857144</v>
      </c>
      <c r="D67" s="46" t="n">
        <f aca="false">(B67*C67)/2*$D$3*L</f>
        <v>3531.42857142859</v>
      </c>
      <c r="E67" s="47" t="n">
        <f aca="false">IF(A67&gt;$A$3,C67*$A$3*$E$3,B67*(L-$A$3)*$E$3)</f>
        <v>5714.28571428574</v>
      </c>
      <c r="F67" s="47" t="n">
        <f aca="false">IF(A67&gt;$B$3,C67*$B$3*$F$3,B67*(L-$B$3)*$F$3)</f>
        <v>18571.4285714287</v>
      </c>
      <c r="G67" s="47" t="n">
        <f aca="false">D67+E67+F67</f>
        <v>27817.142857143</v>
      </c>
      <c r="H67" s="48" t="n">
        <f aca="false">H66+L/71</f>
        <v>11.830985915493</v>
      </c>
    </row>
    <row r="68" customFormat="false" ht="15" hidden="false" customHeight="false" outlineLevel="0" collapsed="false">
      <c r="A68" s="46" t="n">
        <f aca="false">A67+L/70</f>
        <v>12.2</v>
      </c>
      <c r="B68" s="47" t="n">
        <f aca="false">A68/L</f>
        <v>0.871428571428571</v>
      </c>
      <c r="C68" s="48" t="n">
        <f aca="false">(L-A68)/L</f>
        <v>0.128571428571429</v>
      </c>
      <c r="D68" s="46" t="n">
        <f aca="false">(B68*C68)/2*$D$3*L</f>
        <v>3231.25714285716</v>
      </c>
      <c r="E68" s="47" t="n">
        <f aca="false">IF(A68&gt;$A$3,C68*$A$3*$E$3,B68*(L-$A$3)*$E$3)</f>
        <v>5142.85714285718</v>
      </c>
      <c r="F68" s="47" t="n">
        <f aca="false">IF(A68&gt;$B$3,C68*$B$3*$F$3,B68*(L-$B$3)*$F$3)</f>
        <v>16714.2857142858</v>
      </c>
      <c r="G68" s="47" t="n">
        <f aca="false">D68+E68+F68</f>
        <v>25088.4000000002</v>
      </c>
      <c r="H68" s="48" t="n">
        <f aca="false">H67+L/71</f>
        <v>12.0281690140845</v>
      </c>
    </row>
    <row r="69" customFormat="false" ht="15" hidden="false" customHeight="false" outlineLevel="0" collapsed="false">
      <c r="A69" s="46" t="n">
        <f aca="false">A68+L/70</f>
        <v>12.4</v>
      </c>
      <c r="B69" s="47" t="n">
        <f aca="false">A69/L</f>
        <v>0.885714285714285</v>
      </c>
      <c r="C69" s="48" t="n">
        <f aca="false">(L-A69)/L</f>
        <v>0.114285714285715</v>
      </c>
      <c r="D69" s="46" t="n">
        <f aca="false">(B69*C69)/2*$D$3*L</f>
        <v>2919.3142857143</v>
      </c>
      <c r="E69" s="47" t="n">
        <f aca="false">IF(A69&gt;$A$3,C69*$A$3*$E$3,B69*(L-$A$3)*$E$3)</f>
        <v>4571.42857142861</v>
      </c>
      <c r="F69" s="47" t="n">
        <f aca="false">IF(A69&gt;$B$3,C69*$B$3*$F$3,B69*(L-$B$3)*$F$3)</f>
        <v>14857.142857143</v>
      </c>
      <c r="G69" s="47" t="n">
        <f aca="false">D69+E69+F69</f>
        <v>22347.8857142859</v>
      </c>
      <c r="H69" s="48" t="n">
        <f aca="false">H68+L/71</f>
        <v>12.2253521126761</v>
      </c>
    </row>
    <row r="70" customFormat="false" ht="15" hidden="false" customHeight="false" outlineLevel="0" collapsed="false">
      <c r="A70" s="46" t="n">
        <f aca="false">A69+L/70</f>
        <v>12.6</v>
      </c>
      <c r="B70" s="47" t="n">
        <f aca="false">A70/L</f>
        <v>0.899999999999999</v>
      </c>
      <c r="C70" s="48" t="n">
        <f aca="false">(L-A70)/L</f>
        <v>0.100000000000001</v>
      </c>
      <c r="D70" s="46" t="n">
        <f aca="false">(B70*C70)/2*$D$3*L</f>
        <v>2595.60000000002</v>
      </c>
      <c r="E70" s="47" t="n">
        <f aca="false">IF(A70&gt;$A$3,C70*$A$3*$E$3,B70*(L-$A$3)*$E$3)</f>
        <v>4000.00000000004</v>
      </c>
      <c r="F70" s="47" t="n">
        <f aca="false">IF(A70&gt;$B$3,C70*$B$3*$F$3,B70*(L-$B$3)*$F$3)</f>
        <v>13000.0000000001</v>
      </c>
      <c r="G70" s="47" t="n">
        <f aca="false">D70+E70+F70</f>
        <v>19595.6000000002</v>
      </c>
      <c r="H70" s="48" t="n">
        <f aca="false">H69+L/71</f>
        <v>12.4225352112676</v>
      </c>
    </row>
    <row r="71" customFormat="false" ht="15" hidden="false" customHeight="false" outlineLevel="0" collapsed="false">
      <c r="A71" s="46" t="n">
        <f aca="false">A70+L/70</f>
        <v>12.8</v>
      </c>
      <c r="B71" s="47" t="n">
        <f aca="false">A71/L</f>
        <v>0.914285714285713</v>
      </c>
      <c r="C71" s="48" t="n">
        <f aca="false">(L-A71)/L</f>
        <v>0.0857142857142867</v>
      </c>
      <c r="D71" s="46" t="n">
        <f aca="false">(B71*C71)/2*$D$3*L</f>
        <v>2260.11428571431</v>
      </c>
      <c r="E71" s="47" t="n">
        <f aca="false">IF(A71&gt;$A$3,C71*$A$3*$E$3,B71*(L-$A$3)*$E$3)</f>
        <v>3428.57142857147</v>
      </c>
      <c r="F71" s="47" t="n">
        <f aca="false">IF(A71&gt;$B$3,C71*$B$3*$F$3,B71*(L-$B$3)*$F$3)</f>
        <v>11142.8571428573</v>
      </c>
      <c r="G71" s="47" t="n">
        <f aca="false">D71+E71+F71</f>
        <v>16831.542857143</v>
      </c>
      <c r="H71" s="48" t="n">
        <f aca="false">H70+L/71</f>
        <v>12.6197183098592</v>
      </c>
    </row>
    <row r="72" customFormat="false" ht="15" hidden="false" customHeight="false" outlineLevel="0" collapsed="false">
      <c r="A72" s="46" t="n">
        <f aca="false">A71+L/70</f>
        <v>13</v>
      </c>
      <c r="B72" s="47" t="n">
        <f aca="false">A72/L</f>
        <v>0.928571428571428</v>
      </c>
      <c r="C72" s="48" t="n">
        <f aca="false">(L-A72)/L</f>
        <v>0.0714285714285724</v>
      </c>
      <c r="D72" s="46" t="n">
        <f aca="false">(B72*C72)/2*$D$3*L</f>
        <v>1912.85714285717</v>
      </c>
      <c r="E72" s="47" t="n">
        <f aca="false">IF(A72&gt;$A$3,C72*$A$3*$E$3,B72*(L-$A$3)*$E$3)</f>
        <v>2857.1428571429</v>
      </c>
      <c r="F72" s="47" t="n">
        <f aca="false">IF(A72&gt;$B$3,C72*$B$3*$F$3,B72*(L-$B$3)*$F$3)</f>
        <v>9285.71428571442</v>
      </c>
      <c r="G72" s="47" t="n">
        <f aca="false">D72+E72+F72</f>
        <v>14055.7142857145</v>
      </c>
      <c r="H72" s="48" t="n">
        <f aca="false">H71+L/71</f>
        <v>12.8169014084507</v>
      </c>
    </row>
    <row r="73" customFormat="false" ht="15" hidden="false" customHeight="false" outlineLevel="0" collapsed="false">
      <c r="A73" s="46" t="n">
        <f aca="false">A72+L/70</f>
        <v>13.2</v>
      </c>
      <c r="B73" s="47" t="n">
        <f aca="false">A73/L</f>
        <v>0.942857142857142</v>
      </c>
      <c r="C73" s="48" t="n">
        <f aca="false">(L-A73)/L</f>
        <v>0.0571428571428582</v>
      </c>
      <c r="D73" s="46" t="n">
        <f aca="false">(B73*C73)/2*$D$3*L</f>
        <v>1553.8285714286</v>
      </c>
      <c r="E73" s="47" t="n">
        <f aca="false">IF(A73&gt;$A$3,C73*$A$3*$E$3,B73*(L-$A$3)*$E$3)</f>
        <v>2285.71428571433</v>
      </c>
      <c r="F73" s="47" t="n">
        <f aca="false">IF(A73&gt;$B$3,C73*$B$3*$F$3,B73*(L-$B$3)*$F$3)</f>
        <v>7428.57142857157</v>
      </c>
      <c r="G73" s="47" t="n">
        <f aca="false">D73+E73+F73</f>
        <v>11268.1142857145</v>
      </c>
      <c r="H73" s="48" t="n">
        <f aca="false">H72+L/71</f>
        <v>13.0140845070423</v>
      </c>
    </row>
    <row r="74" customFormat="false" ht="15" hidden="false" customHeight="false" outlineLevel="0" collapsed="false">
      <c r="A74" s="46" t="n">
        <f aca="false">A73+L/70</f>
        <v>13.4</v>
      </c>
      <c r="B74" s="47" t="n">
        <f aca="false">A74/L</f>
        <v>0.957142857142856</v>
      </c>
      <c r="C74" s="48" t="n">
        <f aca="false">(L-A74)/L</f>
        <v>0.042857142857144</v>
      </c>
      <c r="D74" s="46" t="n">
        <f aca="false">(B74*C74)/2*$D$3*L</f>
        <v>1183.0285714286</v>
      </c>
      <c r="E74" s="47" t="n">
        <f aca="false">IF(A74&gt;$A$3,C74*$A$3*$E$3,B74*(L-$A$3)*$E$3)</f>
        <v>1714.28571428576</v>
      </c>
      <c r="F74" s="47" t="n">
        <f aca="false">IF(A74&gt;$B$3,C74*$B$3*$F$3,B74*(L-$B$3)*$F$3)</f>
        <v>5571.42857142872</v>
      </c>
      <c r="G74" s="47" t="n">
        <f aca="false">D74+E74+F74</f>
        <v>8468.74285714308</v>
      </c>
      <c r="H74" s="48" t="n">
        <f aca="false">H73+L/71</f>
        <v>13.2112676056338</v>
      </c>
    </row>
    <row r="75" customFormat="false" ht="15" hidden="false" customHeight="false" outlineLevel="0" collapsed="false">
      <c r="A75" s="46" t="n">
        <f aca="false">A74+L/70</f>
        <v>13.6</v>
      </c>
      <c r="B75" s="47" t="n">
        <f aca="false">A75/L</f>
        <v>0.97142857142857</v>
      </c>
      <c r="C75" s="48" t="n">
        <f aca="false">(L-A75)/L</f>
        <v>0.0285714285714297</v>
      </c>
      <c r="D75" s="46" t="n">
        <f aca="false">(B75*C75)/2*$D$3*L</f>
        <v>800.457142857175</v>
      </c>
      <c r="E75" s="47" t="n">
        <f aca="false">IF(A75&gt;$A$3,C75*$A$3*$E$3,B75*(L-$A$3)*$E$3)</f>
        <v>1142.85714285719</v>
      </c>
      <c r="F75" s="47" t="n">
        <f aca="false">IF(A75&gt;$B$3,C75*$B$3*$F$3,B75*(L-$B$3)*$F$3)</f>
        <v>3714.28571428587</v>
      </c>
      <c r="G75" s="47" t="n">
        <f aca="false">D75+E75+F75</f>
        <v>5657.60000000023</v>
      </c>
      <c r="H75" s="48" t="n">
        <f aca="false">H74+L/71</f>
        <v>13.4084507042254</v>
      </c>
    </row>
    <row r="76" customFormat="false" ht="15" hidden="false" customHeight="false" outlineLevel="0" collapsed="false">
      <c r="A76" s="46" t="n">
        <f aca="false">A75+L/70</f>
        <v>13.8</v>
      </c>
      <c r="B76" s="47" t="n">
        <f aca="false">A76/L</f>
        <v>0.985714285714285</v>
      </c>
      <c r="C76" s="48" t="n">
        <f aca="false">(L-A76)/L</f>
        <v>0.0142857142857155</v>
      </c>
      <c r="D76" s="46" t="n">
        <f aca="false">(B76*C76)/2*$D$3*L</f>
        <v>406.11428571432</v>
      </c>
      <c r="E76" s="47" t="n">
        <f aca="false">IF(A76&gt;$A$3,C76*$A$3*$E$3,B76*(L-$A$3)*$E$3)</f>
        <v>571.42857142862</v>
      </c>
      <c r="F76" s="47" t="n">
        <f aca="false">IF(A76&gt;$B$3,C76*$B$3*$F$3,B76*(L-$B$3)*$F$3)</f>
        <v>1857.14285714302</v>
      </c>
      <c r="G76" s="47" t="n">
        <f aca="false">D76+E76+F76</f>
        <v>2834.68571428596</v>
      </c>
      <c r="H76" s="48" t="n">
        <f aca="false">H75+L/71</f>
        <v>13.6056338028169</v>
      </c>
    </row>
    <row r="77" customFormat="false" ht="15" hidden="false" customHeight="false" outlineLevel="0" collapsed="false">
      <c r="A77" s="46" t="n">
        <f aca="false">A76+L/70</f>
        <v>14</v>
      </c>
      <c r="B77" s="47" t="n">
        <f aca="false">A77/L</f>
        <v>0.999999999999999</v>
      </c>
      <c r="C77" s="48" t="n">
        <f aca="false">(L-A77)/L</f>
        <v>0</v>
      </c>
      <c r="D77" s="46" t="n">
        <f aca="false">(B77*C77)/2*$D$3*L</f>
        <v>0</v>
      </c>
      <c r="E77" s="47" t="n">
        <f aca="false">IF(A77&gt;$A$3,C77*$A$3*$E$3,B77*(L-$A$3)*$E$3)</f>
        <v>0</v>
      </c>
      <c r="F77" s="47" t="n">
        <f aca="false">IF(A77&gt;$B$3,C77*$B$3*$F$3,B77*(L-$B$3)*$F$3)</f>
        <v>0</v>
      </c>
      <c r="G77" s="47" t="n">
        <f aca="false">D77+E77+F77</f>
        <v>0</v>
      </c>
      <c r="H77" s="48" t="n">
        <f aca="false">H76+L/71</f>
        <v>13.8028169014085</v>
      </c>
    </row>
    <row r="78" customFormat="false" ht="15.75" hidden="false" customHeight="false" outlineLevel="0" collapsed="false">
      <c r="A78" s="51"/>
      <c r="B78" s="52"/>
      <c r="C78" s="53"/>
      <c r="D78" s="51"/>
      <c r="E78" s="52"/>
      <c r="F78" s="52"/>
      <c r="G78" s="52"/>
      <c r="H78" s="53"/>
    </row>
  </sheetData>
  <sheetProtection sheet="false"/>
  <printOptions headings="false" gridLines="false" gridLinesSet="true" horizontalCentered="false" verticalCentered="false"/>
  <pageMargins left="0.708333333333333" right="0.708333333333333" top="0.7875" bottom="0.7875" header="0.315277777777778" footer="0.315277777777778"/>
  <pageSetup paperSize="3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&amp;LZauchner Paul
1330228&amp;CMomentenberechnung&amp;RWS 2013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49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Elisabeth Getzner</cp:lastModifiedBy>
  <cp:lastPrinted>2013-11-11T08:26:02Z</cp:lastPrint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