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Momente!$A$1:$J$82</definedName>
    <definedName function="false" hidden="false" name="A_QS" vbProcedure="false">'Eingabe QS'!$F$18</definedName>
    <definedName function="false" hidden="false" name="b_QS" vbProcedure="false">'Eingabe QS'!$F$7</definedName>
    <definedName function="false" hidden="false" name="EinzLast_Pz1" vbProcedure="false">Ergebnisse!$G$9</definedName>
    <definedName function="false" hidden="false" name="EinzLast_Pz2" vbProcedure="false">Ergebnisse!$G$13</definedName>
    <definedName function="false" hidden="false" name="Ergebnisse" vbProcedure="false">Ergebnisse!$G$19,Ergebnisse!$G$21,Ergebnisse!$G$23</definedName>
    <definedName function="false" hidden="false" name="Ergebnisse_QS" vbProcedure="false">'Eingabe QS'!$F$18,'Eingabe QS'!$F$20,'Eingabe QS'!$F$22</definedName>
    <definedName function="false" hidden="false" name="h_QS" vbProcedure="false">'Eingabe QS'!$F$5</definedName>
    <definedName function="false" hidden="false" name="Iy_QS" vbProcedure="false">'Eingabe QS'!$F$20</definedName>
    <definedName function="false" hidden="false" name="L" vbProcedure="false">Ergebnisse!$G$5</definedName>
    <definedName function="false" hidden="false" name="Mmax" vbProcedure="false">Ergebnisse!$G$19</definedName>
    <definedName function="false" hidden="false" name="Nutzereingabe" vbProcedure="false">Ergebnisse!$G$5,Ergebnisse!$G$7,Ergebnisse!$G$9,Ergebnisse!$G$11,Ergebnisse!$G$13,Ergebnisse!$G$15</definedName>
    <definedName function="false" hidden="false" name="Nutzereingaben_QS" vbProcedure="false">'Eingabe QS'!$I$20,'Eingabe QS'!$F$5,'Eingabe QS'!$F$7,'Eingabe QS'!$F$9,'Eingabe QS'!$F$11,'Eingabe QS'!$F$13</definedName>
    <definedName function="false" hidden="false" name="qz_pz" vbProcedure="false">Ergebnisse!$G$7</definedName>
    <definedName function="false" hidden="false" name="qz_QS" vbProcedure="false">'Eingabe QS'!$F$22</definedName>
    <definedName function="false" hidden="false" name="SIGMA_Max" vbProcedure="false">Ergebnisse!$G$21</definedName>
    <definedName function="false" hidden="false" name="s_QS" vbProcedure="false">'Eingabe QS'!$F$9</definedName>
    <definedName function="false" hidden="false" name="Trägerlängen" vbProcedure="false">Ergebnisse!$J$6:$J$9</definedName>
    <definedName function="false" hidden="false" name="t_QS" vbProcedure="false">'Eingabe QS'!$F$11</definedName>
    <definedName function="false" hidden="false" name="x1_position" vbProcedure="false">Ergebnisse!$G$11</definedName>
    <definedName function="false" hidden="false" name="x2_position" vbProcedure="false">Ergebnisse!$G$15</definedName>
    <definedName function="false" hidden="false" name="X_Mmax" vbProcedure="false">Ergebnisse!$G$23</definedName>
    <definedName function="false" hidden="false" name="y_QS" vbProcedure="false">'Eingabe QS'!$F$13</definedName>
    <definedName function="false" hidden="false" localSheetId="0" name="solver_eng" vbProcedure="false">1</definedName>
    <definedName function="false" hidden="false" localSheetId="0" name="solver_neg" vbProcedure="false">1</definedName>
    <definedName function="false" hidden="false" localSheetId="0" name="solver_num" vbProcedure="false">0</definedName>
    <definedName function="false" hidden="false" localSheetId="0" name="solver_opt" vbProcedure="false">Ergebnisse!$G$5</definedName>
    <definedName function="false" hidden="false" localSheetId="0" name="solver_typ" vbProcedure="false">1</definedName>
    <definedName function="false" hidden="false" localSheetId="0" name="solver_val" vbProcedure="false">0</definedName>
    <definedName function="false" hidden="false" localSheetId="0" name="solver_ver" vbProcedure="false">3</definedName>
    <definedName function="false" hidden="false" localSheetId="2" name="_xlnm.Print_Area" vbProcedure="false">Momente!$A$1:$J$82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<sst xmlns="http://schemas.openxmlformats.org/spreadsheetml/2006/main" count="98" uniqueCount="71">
  <si>
    <t>Einfache statische Berechnung eines Einfeldträgers</t>
  </si>
  <si>
    <t>Bitte geben sie folgende Werte ein:</t>
  </si>
  <si>
    <t>Gesamtlänge des Einfeldträgers</t>
  </si>
  <si>
    <t>L=</t>
  </si>
  <si>
    <t>[m]</t>
  </si>
  <si>
    <t>Längen des Trägers:</t>
  </si>
  <si>
    <t>Summe aus Eigengewicht und Auflast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</si>
  <si>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</si>
  <si>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</si>
  <si>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</si>
  <si>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2"/>
        <color rgb="FF000000"/>
        <rFont val="Calibri"/>
        <family val="2"/>
        <charset val="1"/>
      </rPr>
      <t>z1</t>
    </r>
    <r>
      <rPr>
        <sz val="12"/>
        <color rgb="FF000000"/>
        <rFont val="Calibri"/>
        <family val="2"/>
        <charset val="1"/>
      </rPr>
      <t>=</t>
    </r>
  </si>
  <si>
    <t>[N]</t>
  </si>
  <si>
    <r>
      <t>Position der Einzellast </t>
    </r>
    <r>
      <rPr>
        <vertAlign val="subscript"/>
        <sz val="12"/>
        <color rgb="FF000000"/>
        <rFont val="Calibri"/>
        <family val="2"/>
        <charset val="1"/>
      </rPr>
      <t>x1</t>
    </r>
  </si>
  <si>
    <r>
      <t>x</t>
    </r>
    <r>
      <rPr>
        <vertAlign val="subscript"/>
        <sz val="12"/>
        <color rgb="FF000000"/>
        <rFont val="Calibri"/>
        <family val="2"/>
        <charset val="1"/>
      </rPr>
      <t>1</t>
    </r>
    <r>
      <rPr>
        <sz val="12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</si>
  <si>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</si>
  <si>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2"/>
        <color rgb="FF000000"/>
        <rFont val="Calibri"/>
        <family val="2"/>
        <charset val="1"/>
      </rPr>
      <t>z2</t>
    </r>
    <r>
      <rPr>
        <sz val="12"/>
        <color rgb="FF000000"/>
        <rFont val="Calibri"/>
        <family val="2"/>
        <charset val="1"/>
      </rPr>
      <t>=</t>
    </r>
  </si>
  <si>
    <t>Position der Einzellast x2</t>
  </si>
  <si>
    <r>
      <t>x</t>
    </r>
    <r>
      <rPr>
        <vertAlign val="sub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</si>
  <si>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</si>
  <si>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</si>
  <si>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2"/>
        <color rgb="FF000000"/>
        <rFont val="Calibri"/>
        <family val="2"/>
        <charset val="1"/>
      </rPr>
      <t>max</t>
    </r>
    <r>
      <rPr>
        <sz val="12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</si>
  <si>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</si>
  <si>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</si>
  <si>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2"/>
        <color rgb="FF000000"/>
        <rFont val="Calibri"/>
        <family val="2"/>
        <charset val="1"/>
      </rPr>
      <t>Mmax</t>
    </r>
    <r>
      <rPr>
        <sz val="12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</si>
  <si>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</si>
  <si>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</si>
  <si>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2"/>
        <color rgb="FF000000"/>
        <rFont val="Calibri"/>
        <family val="2"/>
        <charset val="1"/>
      </rPr>
      <t>Mmax</t>
    </r>
    <r>
      <rPr>
        <sz val="12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</si>
  <si>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</si>
  <si>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</si>
  <si>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</si>
  <si>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</si>
  <si>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</si>
  <si>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</si>
  <si>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</si>
  <si>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</si>
  <si>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</si>
  <si>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</si>
  <si>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</si>
  <si>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</si>
  <si>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</si>
  <si>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r>
      <t>[kg/m</t>
    </r>
    <r>
      <rPr>
        <vertAlign val="superscript"/>
        <sz val="12"/>
        <color rgb="FF000000"/>
        <rFont val="Calibri"/>
        <family val="2"/>
        <charset val="1"/>
      </rPr>
      <t>3</t>
    </r>
    <r>
      <rPr>
        <sz val="12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</si>
  <si>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</si>
  <si>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</si>
  <si>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</si>
  <si>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</si>
  <si>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2"/>
        <color rgb="FF000000"/>
        <rFont val="Calibri"/>
        <family val="2"/>
        <charset val="1"/>
      </rPr>
      <t>y</t>
    </r>
    <r>
      <rPr>
        <sz val="12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</si>
  <si>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2"/>
        <color rgb="FF000000"/>
        <rFont val="Calibri"/>
        <family val="2"/>
        <charset val="1"/>
      </rPr>
      <t>4</t>
    </r>
    <r>
      <rPr>
        <sz val="12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</si>
  <si>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</si>
  <si>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</t>
    </r>
  </si>
  <si>
    <t>Querschnitt</t>
  </si>
  <si>
    <r>
      <t>Position der
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</si>
  <si>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
Einzellast 1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</si>
  <si>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
Brücke</t>
  </si>
  <si>
    <r>
      <t>Eigengewicht und
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</si>
  <si>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</si>
  <si>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</si>
  <si>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</si>
  <si>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</si>
  <si>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</si>
  <si>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t>Md</t>
  </si>
  <si>
    <t>Mz1</t>
  </si>
  <si>
    <t>Mz2</t>
  </si>
  <si>
    <t>Mges</t>
  </si>
  <si>
    <r>
      <t>Hiflsleiste für x</t>
    </r>
    <r>
      <rPr>
        <vertAlign val="subscript"/>
        <sz val="11"/>
        <color rgb="FF000000"/>
        <rFont val="Calibri"/>
        <family val="2"/>
        <charset val="1"/>
      </rPr>
      <t>Mmax</t>
    </r>
  </si>
  <si>
    <t>3,5m</t>
  </si>
  <si>
    <t>7m</t>
  </si>
  <si>
    <t>10,5m</t>
  </si>
  <si>
    <t>20m</t>
  </si>
  <si>
    <t>m</t>
  </si>
  <si>
    <t>Mmax</t>
  </si>
  <si>
    <t>xmmax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</si>
</sst>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.0&quot; m&quot;"/>
    <numFmt numFmtId="166" formatCode="0.00"/>
    <numFmt numFmtId="167" formatCode="#,##0&quot; Nm&quot;"/>
    <numFmt numFmtId="168" formatCode="0.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20"/>
      <color rgb="FF000000"/>
      <name val="Calibri"/>
      <family val="2"/>
      <charset val="1"/>
    </font>
    <font>
      <i val="true"/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vertAlign val="superscript"/>
      <sz val="12"/>
      <color rgb="FF000000"/>
      <name val="Calibri"/>
      <family val="2"/>
      <charset val="1"/>
    </font>
    <font>
      <sz val="10"/>
      <color rgb="FF000000"/>
      <name val="Calibri"/>
      <family val="2"/>
    </font>
    <font>
      <i val="true"/>
      <sz val="12"/>
      <color rgb="FF000000"/>
      <name val="Calibri"/>
      <family val="2"/>
      <charset val="1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CE6F2"/>
        <bgColor rgb="FFD9D9D9"/>
      </patternFill>
    </fill>
    <fill>
      <patternFill patternType="solid">
        <fgColor rgb="FF92D050"/>
        <bgColor rgb="FF98B855"/>
      </patternFill>
    </fill>
    <fill>
      <patternFill patternType="solid">
        <fgColor rgb="FFF2F2F2"/>
        <bgColor rgb="FFDCE6F2"/>
      </patternFill>
    </fill>
    <fill>
      <patternFill patternType="solid">
        <fgColor rgb="FFD9D9D9"/>
        <bgColor rgb="FFDCE6F2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4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4" borderId="13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1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17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20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16" fillId="5" borderId="1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6" fillId="5" borderId="17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6" fillId="5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19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2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2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6" fontId="0" fillId="0" borderId="1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23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24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25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17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21" xfId="0" applyFont="false" applyBorder="true" applyAlignment="true" applyProtection="true">
      <alignment horizontal="center" vertical="top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momente!$I$7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momente!$I$9:$I$79</c:f>
              <c:numCache>
                <c:formatCode>General</c:formatCode>
                <c:ptCount val="71"/>
                <c:pt idx="0">
                  <c:v>0</c:v>
                </c:pt>
                <c:pt idx="1">
                  <c:v>5571.42857142857</c:v>
                </c:pt>
                <c:pt idx="2">
                  <c:v>11142.8571428571</c:v>
                </c:pt>
                <c:pt idx="3">
                  <c:v>16714.2857142857</c:v>
                </c:pt>
                <c:pt idx="4">
                  <c:v>22285.7142857143</c:v>
                </c:pt>
                <c:pt idx="5">
                  <c:v>27857.1428571429</c:v>
                </c:pt>
                <c:pt idx="6">
                  <c:v>33428.5714285714</c:v>
                </c:pt>
                <c:pt idx="7">
                  <c:v>39000</c:v>
                </c:pt>
                <c:pt idx="8">
                  <c:v>44571.4285714286</c:v>
                </c:pt>
                <c:pt idx="9">
                  <c:v>50142.8571428572</c:v>
                </c:pt>
                <c:pt idx="10">
                  <c:v>55714.2857142857</c:v>
                </c:pt>
                <c:pt idx="11">
                  <c:v>57285.7142857143</c:v>
                </c:pt>
                <c:pt idx="12">
                  <c:v>58857.1428571429</c:v>
                </c:pt>
                <c:pt idx="13">
                  <c:v>60428.5714285714</c:v>
                </c:pt>
                <c:pt idx="14">
                  <c:v>62000</c:v>
                </c:pt>
                <c:pt idx="15">
                  <c:v>63571.4285714286</c:v>
                </c:pt>
                <c:pt idx="16">
                  <c:v>65142.8571428571</c:v>
                </c:pt>
                <c:pt idx="17">
                  <c:v>66714.2857142857</c:v>
                </c:pt>
                <c:pt idx="18">
                  <c:v>68285.7142857143</c:v>
                </c:pt>
                <c:pt idx="19">
                  <c:v>69857.1428571429</c:v>
                </c:pt>
                <c:pt idx="20">
                  <c:v>71428.5714285714</c:v>
                </c:pt>
                <c:pt idx="21">
                  <c:v>73000</c:v>
                </c:pt>
                <c:pt idx="22">
                  <c:v>74571.4285714286</c:v>
                </c:pt>
                <c:pt idx="23">
                  <c:v>76142.8571428572</c:v>
                </c:pt>
                <c:pt idx="24">
                  <c:v>77714.2857142857</c:v>
                </c:pt>
                <c:pt idx="25">
                  <c:v>79285.7142857143</c:v>
                </c:pt>
                <c:pt idx="26">
                  <c:v>80857.1428571429</c:v>
                </c:pt>
                <c:pt idx="27">
                  <c:v>82428.5714285714</c:v>
                </c:pt>
                <c:pt idx="28">
                  <c:v>84000</c:v>
                </c:pt>
                <c:pt idx="29">
                  <c:v>85571.4285714286</c:v>
                </c:pt>
                <c:pt idx="30">
                  <c:v>87142.8571428571</c:v>
                </c:pt>
                <c:pt idx="31">
                  <c:v>88714.2857142857</c:v>
                </c:pt>
                <c:pt idx="32">
                  <c:v>90285.7142857143</c:v>
                </c:pt>
                <c:pt idx="33">
                  <c:v>89857.1428571429</c:v>
                </c:pt>
                <c:pt idx="34">
                  <c:v>87428.5714285715</c:v>
                </c:pt>
                <c:pt idx="35">
                  <c:v>85000</c:v>
                </c:pt>
                <c:pt idx="36">
                  <c:v>82571.4285714286</c:v>
                </c:pt>
                <c:pt idx="37">
                  <c:v>80142.8571428571</c:v>
                </c:pt>
                <c:pt idx="38">
                  <c:v>77714.2857142857</c:v>
                </c:pt>
                <c:pt idx="39">
                  <c:v>75285.7142857143</c:v>
                </c:pt>
                <c:pt idx="40">
                  <c:v>72857.1428571429</c:v>
                </c:pt>
                <c:pt idx="41">
                  <c:v>70428.5714285714</c:v>
                </c:pt>
                <c:pt idx="42">
                  <c:v>68000</c:v>
                </c:pt>
                <c:pt idx="43">
                  <c:v>65571.4285714286</c:v>
                </c:pt>
                <c:pt idx="44">
                  <c:v>63142.8571428571</c:v>
                </c:pt>
                <c:pt idx="45">
                  <c:v>60714.2857142857</c:v>
                </c:pt>
                <c:pt idx="46">
                  <c:v>58285.7142857143</c:v>
                </c:pt>
                <c:pt idx="47">
                  <c:v>55857.1428571429</c:v>
                </c:pt>
                <c:pt idx="48">
                  <c:v>53428.5714285714</c:v>
                </c:pt>
                <c:pt idx="49">
                  <c:v>51000</c:v>
                </c:pt>
                <c:pt idx="50">
                  <c:v>48571.4285714286</c:v>
                </c:pt>
                <c:pt idx="51">
                  <c:v>46142.8571428572</c:v>
                </c:pt>
                <c:pt idx="52">
                  <c:v>43714.2857142857</c:v>
                </c:pt>
                <c:pt idx="53">
                  <c:v>41285.7142857143</c:v>
                </c:pt>
                <c:pt idx="54">
                  <c:v>38857.1428571428</c:v>
                </c:pt>
                <c:pt idx="55">
                  <c:v>36428.5714285714</c:v>
                </c:pt>
                <c:pt idx="56">
                  <c:v>34000</c:v>
                </c:pt>
                <c:pt idx="57">
                  <c:v>31571.4285714286</c:v>
                </c:pt>
                <c:pt idx="58">
                  <c:v>29142.8571428571</c:v>
                </c:pt>
                <c:pt idx="59">
                  <c:v>26714.2857142857</c:v>
                </c:pt>
                <c:pt idx="60">
                  <c:v>24285.7142857143</c:v>
                </c:pt>
                <c:pt idx="61">
                  <c:v>21857.1428571429</c:v>
                </c:pt>
                <c:pt idx="62">
                  <c:v>19428.5714285714</c:v>
                </c:pt>
                <c:pt idx="63">
                  <c:v>17000</c:v>
                </c:pt>
                <c:pt idx="64">
                  <c:v>14571.4285714286</c:v>
                </c:pt>
                <c:pt idx="65">
                  <c:v>12142.8571428571</c:v>
                </c:pt>
                <c:pt idx="66">
                  <c:v>9714.28571428572</c:v>
                </c:pt>
                <c:pt idx="67">
                  <c:v>7285.71428571428</c:v>
                </c:pt>
                <c:pt idx="68">
                  <c:v>4857.14285714286</c:v>
                </c:pt>
                <c:pt idx="69">
                  <c:v>2428.57142857142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momente!$H$7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62142.8571428571</c:v>
                </c:pt>
                <c:pt idx="30">
                  <c:v>64285.7142857143</c:v>
                </c:pt>
                <c:pt idx="31">
                  <c:v>66428.5714285714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66857.1428571429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61285.7142857143</c:v>
                </c:pt>
                <c:pt idx="38">
                  <c:v>59428.5714285714</c:v>
                </c:pt>
                <c:pt idx="39">
                  <c:v>57571.4285714286</c:v>
                </c:pt>
                <c:pt idx="40">
                  <c:v>55714.2857142857</c:v>
                </c:pt>
                <c:pt idx="41">
                  <c:v>53857.1428571429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37142.8571428571</c:v>
                </c:pt>
                <c:pt idx="51">
                  <c:v>35285.7142857143</c:v>
                </c:pt>
                <c:pt idx="52">
                  <c:v>33428.5714285714</c:v>
                </c:pt>
                <c:pt idx="53">
                  <c:v>31571.4285714286</c:v>
                </c:pt>
                <c:pt idx="54">
                  <c:v>29714.2857142857</c:v>
                </c:pt>
                <c:pt idx="55">
                  <c:v>27857.1428571429</c:v>
                </c:pt>
                <c:pt idx="56">
                  <c:v>26000</c:v>
                </c:pt>
                <c:pt idx="57">
                  <c:v>24142.8571428571</c:v>
                </c:pt>
                <c:pt idx="58">
                  <c:v>22285.7142857143</c:v>
                </c:pt>
                <c:pt idx="59">
                  <c:v>20428.5714285714</c:v>
                </c:pt>
                <c:pt idx="60">
                  <c:v>18571.4285714286</c:v>
                </c:pt>
                <c:pt idx="61">
                  <c:v>16714.2857142857</c:v>
                </c:pt>
                <c:pt idx="62">
                  <c:v>14857.1428571429</c:v>
                </c:pt>
                <c:pt idx="63">
                  <c:v>13000</c:v>
                </c:pt>
                <c:pt idx="64">
                  <c:v>11142.8571428571</c:v>
                </c:pt>
                <c:pt idx="65">
                  <c:v>9285.71428571429</c:v>
                </c:pt>
                <c:pt idx="66">
                  <c:v>7428.57142857144</c:v>
                </c:pt>
                <c:pt idx="67">
                  <c:v>5571.42857142857</c:v>
                </c:pt>
                <c:pt idx="68">
                  <c:v>3714.28571428572</c:v>
                </c:pt>
                <c:pt idx="69">
                  <c:v>1857.14285714285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momente!$G$7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18857.1428571429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9714.28571428572</c:v>
                </c:pt>
                <c:pt idx="54">
                  <c:v>9142.85714285714</c:v>
                </c:pt>
                <c:pt idx="55">
                  <c:v>8571.42857142857</c:v>
                </c:pt>
                <c:pt idx="56">
                  <c:v>8000</c:v>
                </c:pt>
                <c:pt idx="57">
                  <c:v>7428.57142857143</c:v>
                </c:pt>
                <c:pt idx="58">
                  <c:v>6857.14285714286</c:v>
                </c:pt>
                <c:pt idx="59">
                  <c:v>6285.71428571428</c:v>
                </c:pt>
                <c:pt idx="60">
                  <c:v>5714.28571428571</c:v>
                </c:pt>
                <c:pt idx="61">
                  <c:v>5142.85714285715</c:v>
                </c:pt>
                <c:pt idx="62">
                  <c:v>4571.42857142857</c:v>
                </c:pt>
                <c:pt idx="63">
                  <c:v>4000</c:v>
                </c:pt>
                <c:pt idx="64">
                  <c:v>3428.57142857143</c:v>
                </c:pt>
                <c:pt idx="65">
                  <c:v>2857.14285714286</c:v>
                </c:pt>
                <c:pt idx="66">
                  <c:v>2285.71428571429</c:v>
                </c:pt>
                <c:pt idx="67">
                  <c:v>1714.28571428571</c:v>
                </c:pt>
                <c:pt idx="68">
                  <c:v>1142.85714285714</c:v>
                </c:pt>
                <c:pt idx="69">
                  <c:v>571.428571428569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momente!$F$7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25175720"/>
        <c:axId val="33352079"/>
      </c:lineChart>
      <c:catAx>
        <c:axId val="25175720"/>
        <c:scaling>
          <c:orientation val="minMax"/>
        </c:scaling>
        <c:delete val="0"/>
        <c:axPos val="b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crossAx val="33352079"/>
        <c:crosses val="autoZero"/>
        <c:auto val="1"/>
        <c:lblAlgn val="ctr"/>
        <c:lblOffset val="100"/>
      </c:catAx>
      <c:valAx>
        <c:axId val="33352079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5175720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83160</xdr:colOff>
      <xdr:row>25</xdr:row>
      <xdr:rowOff>36000</xdr:rowOff>
    </xdr:from>
    <xdr:to>
      <xdr:col>7</xdr:col>
      <xdr:colOff>665640</xdr:colOff>
      <xdr:row>35</xdr:row>
      <xdr:rowOff>214920</xdr:rowOff>
    </xdr:to>
    <xdr:graphicFrame>
      <xdr:nvGraphicFramePr>
        <xdr:cNvPr id="0" name="Diagramm 1"/>
        <xdr:cNvGraphicFramePr/>
      </xdr:nvGraphicFramePr>
      <xdr:xfrm>
        <a:off x="415080" y="5950800"/>
        <a:ext cx="5311800" cy="33127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151200</xdr:colOff>
      <xdr:row>27</xdr:row>
      <xdr:rowOff>172080</xdr:rowOff>
    </xdr:from>
    <xdr:to>
      <xdr:col>5</xdr:col>
      <xdr:colOff>306360</xdr:colOff>
      <xdr:row>28</xdr:row>
      <xdr:rowOff>162000</xdr:rowOff>
    </xdr:to>
    <xdr:sp>
      <xdr:nvSpPr>
        <xdr:cNvPr id="1" name="CustomShape 1"/>
        <xdr:cNvSpPr/>
      </xdr:nvSpPr>
      <xdr:spPr>
        <a:xfrm>
          <a:off x="1290960" y="6258240"/>
          <a:ext cx="2939040" cy="180720"/>
        </a:xfrm>
        <a:prstGeom prst="rect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absolute">
    <xdr:from>
      <xdr:col>3</xdr:col>
      <xdr:colOff>666000</xdr:colOff>
      <xdr:row>28</xdr:row>
      <xdr:rowOff>162000</xdr:rowOff>
    </xdr:from>
    <xdr:to>
      <xdr:col>3</xdr:col>
      <xdr:colOff>1033200</xdr:colOff>
      <xdr:row>40</xdr:row>
      <xdr:rowOff>36000</xdr:rowOff>
    </xdr:to>
    <xdr:sp>
      <xdr:nvSpPr>
        <xdr:cNvPr id="2" name="CustomShape 1"/>
        <xdr:cNvSpPr/>
      </xdr:nvSpPr>
      <xdr:spPr>
        <a:xfrm>
          <a:off x="2562480" y="6438960"/>
          <a:ext cx="367200" cy="2160000"/>
        </a:xfrm>
        <a:prstGeom prst="rect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absolute">
    <xdr:from>
      <xdr:col>2</xdr:col>
      <xdr:colOff>141480</xdr:colOff>
      <xdr:row>40</xdr:row>
      <xdr:rowOff>38520</xdr:rowOff>
    </xdr:from>
    <xdr:to>
      <xdr:col>5</xdr:col>
      <xdr:colOff>296640</xdr:colOff>
      <xdr:row>41</xdr:row>
      <xdr:rowOff>27720</xdr:rowOff>
    </xdr:to>
    <xdr:sp>
      <xdr:nvSpPr>
        <xdr:cNvPr id="3" name="CustomShape 1"/>
        <xdr:cNvSpPr/>
      </xdr:nvSpPr>
      <xdr:spPr>
        <a:xfrm>
          <a:off x="1281240" y="8601480"/>
          <a:ext cx="2939040" cy="179640"/>
        </a:xfrm>
        <a:prstGeom prst="rect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absolute">
    <xdr:from>
      <xdr:col>3</xdr:col>
      <xdr:colOff>681120</xdr:colOff>
      <xdr:row>28</xdr:row>
      <xdr:rowOff>36000</xdr:rowOff>
    </xdr:from>
    <xdr:to>
      <xdr:col>3</xdr:col>
      <xdr:colOff>1018800</xdr:colOff>
      <xdr:row>28</xdr:row>
      <xdr:rowOff>186120</xdr:rowOff>
    </xdr:to>
    <xdr:sp>
      <xdr:nvSpPr>
        <xdr:cNvPr id="4" name="CustomShape 1"/>
        <xdr:cNvSpPr/>
      </xdr:nvSpPr>
      <xdr:spPr>
        <a:xfrm>
          <a:off x="2577600" y="6312960"/>
          <a:ext cx="337680" cy="150120"/>
        </a:xfrm>
        <a:prstGeom prst="rect">
          <a:avLst/>
        </a:prstGeom>
        <a:solidFill>
          <a:schemeClr val="bg1"/>
        </a:solidFill>
        <a:ln>
          <a:noFill/>
        </a:ln>
        <a:effectLst>
          <a:outerShdw algn="ctr" rotWithShape="0" sx="1000" sy="1000">
            <a:srgbClr val="000000"/>
          </a:outerShdw>
        </a:effectLst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/>
      </xdr:style>
    </xdr:sp>
    <xdr:clientData/>
  </xdr:twoCellAnchor>
  <xdr:twoCellAnchor editAs="absolute">
    <xdr:from>
      <xdr:col>3</xdr:col>
      <xdr:colOff>682920</xdr:colOff>
      <xdr:row>39</xdr:row>
      <xdr:rowOff>148680</xdr:rowOff>
    </xdr:from>
    <xdr:to>
      <xdr:col>3</xdr:col>
      <xdr:colOff>1020600</xdr:colOff>
      <xdr:row>40</xdr:row>
      <xdr:rowOff>108000</xdr:rowOff>
    </xdr:to>
    <xdr:sp>
      <xdr:nvSpPr>
        <xdr:cNvPr id="5" name="CustomShape 1"/>
        <xdr:cNvSpPr/>
      </xdr:nvSpPr>
      <xdr:spPr>
        <a:xfrm>
          <a:off x="2579400" y="8520840"/>
          <a:ext cx="337680" cy="150120"/>
        </a:xfrm>
        <a:prstGeom prst="rect">
          <a:avLst/>
        </a:prstGeom>
        <a:solidFill>
          <a:schemeClr val="bg1"/>
        </a:solidFill>
        <a:ln>
          <a:noFill/>
        </a:ln>
        <a:effectLst>
          <a:outerShdw algn="ctr" rotWithShape="0" sx="1000" sy="1000">
            <a:srgbClr val="000000"/>
          </a:outerShdw>
        </a:effectLst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/>
      </xdr:style>
    </xdr:sp>
    <xdr:clientData/>
  </xdr:twoCellAnchor>
  <xdr:twoCellAnchor editAs="oneCell">
    <xdr:from>
      <xdr:col>2</xdr:col>
      <xdr:colOff>640800</xdr:colOff>
      <xdr:row>26</xdr:row>
      <xdr:rowOff>127080</xdr:rowOff>
    </xdr:from>
    <xdr:to>
      <xdr:col>2</xdr:col>
      <xdr:colOff>756000</xdr:colOff>
      <xdr:row>27</xdr:row>
      <xdr:rowOff>137520</xdr:rowOff>
    </xdr:to>
    <xdr:sp>
      <xdr:nvSpPr>
        <xdr:cNvPr id="6" name="CustomShape 1"/>
        <xdr:cNvSpPr/>
      </xdr:nvSpPr>
      <xdr:spPr>
        <a:xfrm>
          <a:off x="1780560" y="6022800"/>
          <a:ext cx="115200" cy="20088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2</xdr:col>
      <xdr:colOff>640800</xdr:colOff>
      <xdr:row>29</xdr:row>
      <xdr:rowOff>1800</xdr:rowOff>
    </xdr:from>
    <xdr:to>
      <xdr:col>2</xdr:col>
      <xdr:colOff>756000</xdr:colOff>
      <xdr:row>30</xdr:row>
      <xdr:rowOff>12240</xdr:rowOff>
    </xdr:to>
    <xdr:sp>
      <xdr:nvSpPr>
        <xdr:cNvPr id="7" name="CustomShape 1"/>
        <xdr:cNvSpPr/>
      </xdr:nvSpPr>
      <xdr:spPr>
        <a:xfrm>
          <a:off x="1780560" y="6469200"/>
          <a:ext cx="115200" cy="20088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3</xdr:col>
      <xdr:colOff>1017000</xdr:colOff>
      <xdr:row>33</xdr:row>
      <xdr:rowOff>55800</xdr:rowOff>
    </xdr:from>
    <xdr:to>
      <xdr:col>3</xdr:col>
      <xdr:colOff>1217880</xdr:colOff>
      <xdr:row>33</xdr:row>
      <xdr:rowOff>171000</xdr:rowOff>
    </xdr:to>
    <xdr:sp>
      <xdr:nvSpPr>
        <xdr:cNvPr id="8" name="CustomShape 1"/>
        <xdr:cNvSpPr/>
      </xdr:nvSpPr>
      <xdr:spPr>
        <a:xfrm>
          <a:off x="2913480" y="7284960"/>
          <a:ext cx="200880" cy="11520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3</xdr:col>
      <xdr:colOff>407520</xdr:colOff>
      <xdr:row>33</xdr:row>
      <xdr:rowOff>50400</xdr:rowOff>
    </xdr:from>
    <xdr:to>
      <xdr:col>3</xdr:col>
      <xdr:colOff>608400</xdr:colOff>
      <xdr:row>33</xdr:row>
      <xdr:rowOff>165600</xdr:rowOff>
    </xdr:to>
    <xdr:sp>
      <xdr:nvSpPr>
        <xdr:cNvPr id="9" name="CustomShape 1"/>
        <xdr:cNvSpPr/>
      </xdr:nvSpPr>
      <xdr:spPr>
        <a:xfrm>
          <a:off x="2304000" y="7279560"/>
          <a:ext cx="200880" cy="11520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5</xdr:col>
      <xdr:colOff>374040</xdr:colOff>
      <xdr:row>34</xdr:row>
      <xdr:rowOff>176040</xdr:rowOff>
    </xdr:from>
    <xdr:to>
      <xdr:col>5</xdr:col>
      <xdr:colOff>505440</xdr:colOff>
      <xdr:row>41</xdr:row>
      <xdr:rowOff>66960</xdr:rowOff>
    </xdr:to>
    <xdr:sp>
      <xdr:nvSpPr>
        <xdr:cNvPr id="10" name="CustomShape 1"/>
        <xdr:cNvSpPr/>
      </xdr:nvSpPr>
      <xdr:spPr>
        <a:xfrm>
          <a:off x="4297680" y="7596000"/>
          <a:ext cx="131400" cy="122436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5</xdr:col>
      <xdr:colOff>363240</xdr:colOff>
      <xdr:row>27</xdr:row>
      <xdr:rowOff>154440</xdr:rowOff>
    </xdr:from>
    <xdr:to>
      <xdr:col>5</xdr:col>
      <xdr:colOff>516600</xdr:colOff>
      <xdr:row>33</xdr:row>
      <xdr:rowOff>187200</xdr:rowOff>
    </xdr:to>
    <xdr:sp>
      <xdr:nvSpPr>
        <xdr:cNvPr id="11" name="CustomShape 1"/>
        <xdr:cNvSpPr/>
      </xdr:nvSpPr>
      <xdr:spPr>
        <a:xfrm>
          <a:off x="4286880" y="6240600"/>
          <a:ext cx="153360" cy="117576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2</xdr:col>
      <xdr:colOff>129960</xdr:colOff>
      <xdr:row>41</xdr:row>
      <xdr:rowOff>99360</xdr:rowOff>
    </xdr:from>
    <xdr:to>
      <xdr:col>3</xdr:col>
      <xdr:colOff>701640</xdr:colOff>
      <xdr:row>42</xdr:row>
      <xdr:rowOff>39600</xdr:rowOff>
    </xdr:to>
    <xdr:sp>
      <xdr:nvSpPr>
        <xdr:cNvPr id="12" name="CustomShape 1"/>
        <xdr:cNvSpPr/>
      </xdr:nvSpPr>
      <xdr:spPr>
        <a:xfrm>
          <a:off x="1269720" y="8852760"/>
          <a:ext cx="1328400" cy="13068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3</xdr:col>
      <xdr:colOff>963000</xdr:colOff>
      <xdr:row>41</xdr:row>
      <xdr:rowOff>88200</xdr:rowOff>
    </xdr:from>
    <xdr:to>
      <xdr:col>5</xdr:col>
      <xdr:colOff>319680</xdr:colOff>
      <xdr:row>42</xdr:row>
      <xdr:rowOff>45000</xdr:rowOff>
    </xdr:to>
    <xdr:sp>
      <xdr:nvSpPr>
        <xdr:cNvPr id="13" name="CustomShape 1"/>
        <xdr:cNvSpPr/>
      </xdr:nvSpPr>
      <xdr:spPr>
        <a:xfrm>
          <a:off x="2859480" y="8841600"/>
          <a:ext cx="1383840" cy="147240"/>
        </a:xfrm>
        <a:prstGeom prst="leftArrow">
          <a:avLst>
            <a:gd name="adj1" fmla="val 50000"/>
            <a:gd name="adj2" fmla="val 50000"/>
          </a:avLst>
        </a:prstGeom>
        <a:ln w="19080"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5</xdr:col>
      <xdr:colOff>300960</xdr:colOff>
      <xdr:row>33</xdr:row>
      <xdr:rowOff>181800</xdr:rowOff>
    </xdr:from>
    <xdr:to>
      <xdr:col>5</xdr:col>
      <xdr:colOff>574560</xdr:colOff>
      <xdr:row>35</xdr:row>
      <xdr:rowOff>44280</xdr:rowOff>
    </xdr:to>
    <xdr:sp>
      <xdr:nvSpPr>
        <xdr:cNvPr id="14" name="CustomShape 1"/>
        <xdr:cNvSpPr/>
      </xdr:nvSpPr>
      <xdr:spPr>
        <a:xfrm>
          <a:off x="4224600" y="7410960"/>
          <a:ext cx="273600" cy="2437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h</a:t>
          </a:r>
          <a:endParaRPr/>
        </a:p>
      </xdr:txBody>
    </xdr:sp>
    <xdr:clientData/>
  </xdr:twoCellAnchor>
  <xdr:twoCellAnchor editAs="oneCell">
    <xdr:from>
      <xdr:col>3</xdr:col>
      <xdr:colOff>717480</xdr:colOff>
      <xdr:row>41</xdr:row>
      <xdr:rowOff>80280</xdr:rowOff>
    </xdr:from>
    <xdr:to>
      <xdr:col>3</xdr:col>
      <xdr:colOff>955080</xdr:colOff>
      <xdr:row>42</xdr:row>
      <xdr:rowOff>133560</xdr:rowOff>
    </xdr:to>
    <xdr:sp>
      <xdr:nvSpPr>
        <xdr:cNvPr id="15" name="CustomShape 1"/>
        <xdr:cNvSpPr/>
      </xdr:nvSpPr>
      <xdr:spPr>
        <a:xfrm>
          <a:off x="2613960" y="8833680"/>
          <a:ext cx="237600" cy="2437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b</a:t>
          </a:r>
          <a:endParaRPr/>
        </a:p>
        <a:p>
          <a:endParaRPr/>
        </a:p>
      </xdr:txBody>
    </xdr:sp>
    <xdr:clientData/>
  </xdr:twoCellAnchor>
  <xdr:twoCellAnchor editAs="oneCell">
    <xdr:from>
      <xdr:col>3</xdr:col>
      <xdr:colOff>693720</xdr:colOff>
      <xdr:row>32</xdr:row>
      <xdr:rowOff>169560</xdr:rowOff>
    </xdr:from>
    <xdr:to>
      <xdr:col>3</xdr:col>
      <xdr:colOff>955440</xdr:colOff>
      <xdr:row>34</xdr:row>
      <xdr:rowOff>68040</xdr:rowOff>
    </xdr:to>
    <xdr:sp>
      <xdr:nvSpPr>
        <xdr:cNvPr id="16" name="CustomShape 1"/>
        <xdr:cNvSpPr/>
      </xdr:nvSpPr>
      <xdr:spPr>
        <a:xfrm>
          <a:off x="2590200" y="7208280"/>
          <a:ext cx="261720" cy="2797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s</a:t>
          </a:r>
          <a:endParaRPr/>
        </a:p>
      </xdr:txBody>
    </xdr:sp>
    <xdr:clientData/>
  </xdr:twoCellAnchor>
  <xdr:twoCellAnchor editAs="oneCell">
    <xdr:from>
      <xdr:col>3</xdr:col>
      <xdr:colOff>2520</xdr:colOff>
      <xdr:row>26</xdr:row>
      <xdr:rowOff>68400</xdr:rowOff>
    </xdr:from>
    <xdr:to>
      <xdr:col>3</xdr:col>
      <xdr:colOff>223200</xdr:colOff>
      <xdr:row>27</xdr:row>
      <xdr:rowOff>103680</xdr:rowOff>
    </xdr:to>
    <xdr:sp>
      <xdr:nvSpPr>
        <xdr:cNvPr id="17" name="CustomShape 1"/>
        <xdr:cNvSpPr/>
      </xdr:nvSpPr>
      <xdr:spPr>
        <a:xfrm>
          <a:off x="1899000" y="5964120"/>
          <a:ext cx="220680" cy="2257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t</a:t>
          </a:r>
          <a:endParaRPr/>
        </a:p>
      </xdr:txBody>
    </xdr:sp>
    <xdr:clientData/>
  </xdr:twoCellAnchor>
  <xdr:twoCellAnchor editAs="oneCell">
    <xdr:from>
      <xdr:col>2</xdr:col>
      <xdr:colOff>6840</xdr:colOff>
      <xdr:row>34</xdr:row>
      <xdr:rowOff>82080</xdr:rowOff>
    </xdr:from>
    <xdr:to>
      <xdr:col>3</xdr:col>
      <xdr:colOff>556920</xdr:colOff>
      <xdr:row>34</xdr:row>
      <xdr:rowOff>82080</xdr:rowOff>
    </xdr:to>
    <xdr:sp>
      <xdr:nvSpPr>
        <xdr:cNvPr id="18" name="Line 1"/>
        <xdr:cNvSpPr/>
      </xdr:nvSpPr>
      <xdr:spPr>
        <a:xfrm>
          <a:off x="1146600" y="7502040"/>
          <a:ext cx="1306800" cy="0"/>
        </a:xfrm>
        <a:prstGeom prst="line">
          <a:avLst/>
        </a:prstGeom>
        <a:ln>
          <a:solidFill>
            <a:srgbClr val="4a7ebb"/>
          </a:solidFill>
          <a:custDash>
            <a:ds d="1000000" sp="400000"/>
            <a:ds d="100000" sp="400000"/>
          </a:custDash>
          <a:round/>
        </a:ln>
      </xdr:spPr>
    </xdr:sp>
    <xdr:clientData/>
  </xdr:twoCellAnchor>
  <xdr:twoCellAnchor editAs="oneCell">
    <xdr:from>
      <xdr:col>3</xdr:col>
      <xdr:colOff>1082160</xdr:colOff>
      <xdr:row>34</xdr:row>
      <xdr:rowOff>98640</xdr:rowOff>
    </xdr:from>
    <xdr:to>
      <xdr:col>5</xdr:col>
      <xdr:colOff>217440</xdr:colOff>
      <xdr:row>34</xdr:row>
      <xdr:rowOff>101880</xdr:rowOff>
    </xdr:to>
    <xdr:sp>
      <xdr:nvSpPr>
        <xdr:cNvPr id="19" name="Line 1"/>
        <xdr:cNvSpPr/>
      </xdr:nvSpPr>
      <xdr:spPr>
        <a:xfrm flipV="1">
          <a:off x="2978640" y="7518600"/>
          <a:ext cx="1162440" cy="3240"/>
        </a:xfrm>
        <a:prstGeom prst="line">
          <a:avLst/>
        </a:prstGeom>
        <a:ln>
          <a:solidFill>
            <a:srgbClr val="4a7ebb"/>
          </a:solidFill>
          <a:custDash>
            <a:ds d="1000000" sp="400000"/>
            <a:ds d="100000" sp="400000"/>
          </a:custDash>
          <a:round/>
        </a:ln>
      </xdr:spPr>
    </xdr:sp>
    <xdr:clientData/>
  </xdr:twoCellAnchor>
  <xdr:twoCellAnchor editAs="oneCell">
    <xdr:from>
      <xdr:col>1</xdr:col>
      <xdr:colOff>581760</xdr:colOff>
      <xdr:row>33</xdr:row>
      <xdr:rowOff>140040</xdr:rowOff>
    </xdr:from>
    <xdr:to>
      <xdr:col>1</xdr:col>
      <xdr:colOff>747000</xdr:colOff>
      <xdr:row>35</xdr:row>
      <xdr:rowOff>7200</xdr:rowOff>
    </xdr:to>
    <xdr:sp>
      <xdr:nvSpPr>
        <xdr:cNvPr id="20" name="CustomShape 1"/>
        <xdr:cNvSpPr/>
      </xdr:nvSpPr>
      <xdr:spPr>
        <a:xfrm>
          <a:off x="964440" y="7369200"/>
          <a:ext cx="165240" cy="248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y</a:t>
          </a:r>
          <a:endParaRPr/>
        </a:p>
      </xdr:txBody>
    </xdr:sp>
    <xdr:clientData/>
  </xdr:twoCellAnchor>
  <xdr:twoCellAnchor editAs="oneCell">
    <xdr:from>
      <xdr:col>5</xdr:col>
      <xdr:colOff>146160</xdr:colOff>
      <xdr:row>33</xdr:row>
      <xdr:rowOff>151560</xdr:rowOff>
    </xdr:from>
    <xdr:to>
      <xdr:col>5</xdr:col>
      <xdr:colOff>311400</xdr:colOff>
      <xdr:row>35</xdr:row>
      <xdr:rowOff>18720</xdr:rowOff>
    </xdr:to>
    <xdr:sp>
      <xdr:nvSpPr>
        <xdr:cNvPr id="21" name="CustomShape 1"/>
        <xdr:cNvSpPr/>
      </xdr:nvSpPr>
      <xdr:spPr>
        <a:xfrm>
          <a:off x="4069800" y="7380720"/>
          <a:ext cx="165240" cy="248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y</a:t>
          </a:r>
          <a:endParaRPr/>
        </a:p>
      </xdr:txBody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4.70918367346939" collapsed="true"/>
    <col min="2" max="3" hidden="false" style="0" width="10.7295918367347" collapsed="true"/>
    <col min="4" max="4" hidden="false" style="0" width="9.0" collapsed="true"/>
    <col min="5" max="5" hidden="false" style="0" width="9.5765306122449" collapsed="true"/>
    <col min="6" max="6" hidden="false" style="0" width="10.2857142857143" collapsed="true"/>
    <col min="7" max="7" hidden="false" style="0" width="16.7142857142857" collapsed="true"/>
    <col min="8" max="8" hidden="false" style="0" width="10.4234693877551" collapsed="true"/>
    <col min="9" max="9" hidden="false" style="0" width="10.7295918367347" collapsed="true"/>
    <col min="10" max="10" hidden="false" style="0" width="19.4183673469388" collapsed="true"/>
    <col min="11" max="1025" hidden="false" style="0" width="10.7295918367347" collapsed="true"/>
  </cols>
  <sheetData>
    <row r="1" customFormat="false" ht="26.2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"/>
      <c r="J1"/>
    </row>
    <row r="2" s="3" customFormat="true" ht="15.75" hidden="false" customHeight="false" outlineLevel="0" collapsed="false"/>
    <row r="3" customFormat="false" ht="23.25" hidden="false" customHeight="false" outlineLevel="0" collapsed="false">
      <c r="A3" s="4"/>
      <c r="B3" s="5" t="s">
        <v>1</v>
      </c>
      <c r="C3" s="6"/>
      <c r="D3" s="6"/>
      <c r="E3" s="6"/>
      <c r="F3" s="6"/>
      <c r="G3" s="6"/>
      <c r="H3" s="6"/>
    </row>
    <row r="4" s="3" customFormat="true" ht="16.5" hidden="false" customHeight="false" outlineLevel="0" collapsed="false"/>
    <row r="5" customFormat="false" ht="16.5" hidden="false" customHeight="false" outlineLevel="0" collapsed="false">
      <c r="A5" s="3"/>
      <c r="B5" s="7" t="s">
        <v>2</v>
      </c>
      <c r="C5" s="8"/>
      <c r="D5" s="8"/>
      <c r="E5" s="8"/>
      <c r="F5" s="9" t="s">
        <v>3</v>
      </c>
      <c r="G5" s="10" t="n">
        <v>14</v>
      </c>
      <c r="H5" s="11" t="s">
        <v>4</v>
      </c>
      <c r="J5" s="3" t="s">
        <v>5</v>
      </c>
    </row>
    <row r="6" customFormat="false" ht="16.5" hidden="false" customHeight="false" outlineLevel="0" collapsed="false">
      <c r="A6" s="3"/>
      <c r="B6" s="12"/>
      <c r="C6" s="13"/>
      <c r="D6" s="13"/>
      <c r="E6" s="13"/>
      <c r="F6" s="14"/>
      <c r="G6" s="13"/>
      <c r="H6" s="15"/>
      <c r="J6" s="16" t="n">
        <v>3.5</v>
      </c>
    </row>
    <row r="7" customFormat="false" ht="19.5" hidden="false" customHeight="false" outlineLevel="0" collapsed="false">
      <c r="A7" s="3"/>
      <c r="B7" s="12" t="s">
        <v>6</v>
      </c>
      <c r="C7" s="13"/>
      <c r="D7" s="13"/>
      <c r="E7" s="13"/>
      <c r="F7" s="14" t="s">
        <v>7</v>
      </c>
      <c r="G7" s="10"/>
      <c r="H7" s="15" t="s">
        <v>8</v>
      </c>
      <c r="I7" s="3"/>
      <c r="J7" s="16" t="n">
        <v>7</v>
      </c>
    </row>
    <row r="8" customFormat="false" ht="16.5" hidden="false" customHeight="false" outlineLevel="0" collapsed="false">
      <c r="A8" s="3"/>
      <c r="B8" s="12"/>
      <c r="C8" s="13"/>
      <c r="D8" s="13"/>
      <c r="E8" s="13"/>
      <c r="F8" s="14"/>
      <c r="G8" s="13"/>
      <c r="H8" s="15"/>
      <c r="J8" s="16" t="n">
        <v>10.5</v>
      </c>
    </row>
    <row r="9" customFormat="false" ht="19.5" hidden="false" customHeight="false" outlineLevel="0" collapsed="false">
      <c r="A9" s="3"/>
      <c r="B9" s="12" t="s">
        <v>9</v>
      </c>
      <c r="C9" s="13"/>
      <c r="D9" s="13"/>
      <c r="E9" s="13"/>
      <c r="F9" s="14" t="s">
        <v>10</v>
      </c>
      <c r="G9" s="10" t="n">
        <v>20000</v>
      </c>
      <c r="H9" s="15" t="s">
        <v>11</v>
      </c>
      <c r="J9" s="16" t="n">
        <v>14</v>
      </c>
    </row>
    <row r="10" customFormat="false" ht="16.5" hidden="false" customHeight="false" outlineLevel="0" collapsed="false">
      <c r="A10" s="3"/>
      <c r="B10" s="12"/>
      <c r="C10" s="13"/>
      <c r="D10" s="13"/>
      <c r="E10" s="13"/>
      <c r="F10" s="14"/>
      <c r="G10" s="13"/>
      <c r="H10" s="15"/>
    </row>
    <row r="11" customFormat="false" ht="19.5" hidden="false" customHeight="false" outlineLevel="0" collapsed="false">
      <c r="A11" s="3"/>
      <c r="B11" s="12" t="s">
        <v>12</v>
      </c>
      <c r="C11" s="13"/>
      <c r="D11" s="13"/>
      <c r="E11" s="13"/>
      <c r="F11" s="14" t="s">
        <v>13</v>
      </c>
      <c r="G11" s="10" t="n">
        <v>2</v>
      </c>
      <c r="H11" s="15" t="s">
        <v>4</v>
      </c>
    </row>
    <row r="12" customFormat="false" ht="16.5" hidden="false" customHeight="false" outlineLevel="0" collapsed="false">
      <c r="A12" s="3"/>
      <c r="B12" s="12"/>
      <c r="C12" s="13"/>
      <c r="D12" s="13"/>
      <c r="E12" s="13"/>
      <c r="F12" s="14"/>
      <c r="G12" s="13"/>
      <c r="H12" s="15"/>
    </row>
    <row r="13" customFormat="false" ht="19.5" hidden="false" customHeight="false" outlineLevel="0" collapsed="false">
      <c r="A13" s="3"/>
      <c r="B13" s="12" t="s">
        <v>14</v>
      </c>
      <c r="C13" s="13"/>
      <c r="D13" s="13"/>
      <c r="E13" s="13"/>
      <c r="F13" s="14" t="s">
        <v>15</v>
      </c>
      <c r="G13" s="10" t="n">
        <v>20000</v>
      </c>
      <c r="H13" s="15" t="s">
        <v>11</v>
      </c>
    </row>
    <row r="14" customFormat="false" ht="16.5" hidden="false" customHeight="false" outlineLevel="0" collapsed="false">
      <c r="A14" s="3"/>
      <c r="B14" s="12"/>
      <c r="C14" s="13"/>
      <c r="D14" s="13"/>
      <c r="E14" s="13"/>
      <c r="F14" s="14"/>
      <c r="G14" s="13"/>
      <c r="H14" s="15"/>
    </row>
    <row r="15" customFormat="false" ht="19.5" hidden="false" customHeight="false" outlineLevel="0" collapsed="false">
      <c r="A15" s="3"/>
      <c r="B15" s="17" t="s">
        <v>16</v>
      </c>
      <c r="C15" s="18"/>
      <c r="D15" s="18"/>
      <c r="E15" s="18"/>
      <c r="F15" s="19" t="s">
        <v>17</v>
      </c>
      <c r="G15" s="10" t="n">
        <v>6.5</v>
      </c>
      <c r="H15" s="20" t="s">
        <v>4</v>
      </c>
    </row>
    <row r="16" customFormat="false" ht="15.75" hidden="false" customHeight="false" outlineLevel="0" collapsed="false">
      <c r="A16" s="3"/>
      <c r="B16" s="13"/>
      <c r="C16" s="13"/>
      <c r="D16" s="13"/>
      <c r="E16" s="13"/>
      <c r="F16" s="14"/>
      <c r="G16" s="21"/>
      <c r="H16" s="3"/>
    </row>
    <row r="17" customFormat="false" ht="23.25" hidden="false" customHeight="false" outlineLevel="0" collapsed="false">
      <c r="A17" s="4"/>
      <c r="B17" s="22" t="s">
        <v>18</v>
      </c>
      <c r="C17" s="4"/>
      <c r="D17" s="4"/>
      <c r="E17" s="4"/>
      <c r="F17" s="23"/>
      <c r="G17" s="4"/>
      <c r="H17" s="4"/>
    </row>
    <row r="18" s="3" customFormat="true" ht="16.5" hidden="false" customHeight="false" outlineLevel="0" collapsed="false">
      <c r="F18" s="24"/>
    </row>
    <row r="19" s="3" customFormat="true" ht="19.5" hidden="false" customHeight="false" outlineLevel="0" collapsed="false">
      <c r="B19" s="25" t="s">
        <v>19</v>
      </c>
      <c r="C19" s="8"/>
      <c r="D19" s="8"/>
      <c r="E19" s="8"/>
      <c r="F19" s="9" t="s">
        <v>20</v>
      </c>
      <c r="G19" s="26" t="n">
        <f aca="false">MAX(Momente!I9:I79)</f>
        <v>90285.7142857143</v>
      </c>
      <c r="H19" s="11" t="s">
        <v>21</v>
      </c>
    </row>
    <row r="20" s="3" customFormat="true" ht="16.5" hidden="false" customHeight="false" outlineLevel="0" collapsed="false">
      <c r="B20" s="12"/>
      <c r="C20" s="13"/>
      <c r="D20" s="13"/>
      <c r="E20" s="13"/>
      <c r="F20" s="14"/>
      <c r="G20" s="13"/>
      <c r="H20" s="15"/>
    </row>
    <row r="21" s="3" customFormat="true" ht="20.25" hidden="false" customHeight="false" outlineLevel="0" collapsed="false">
      <c r="B21" s="12" t="s">
        <v>22</v>
      </c>
      <c r="C21" s="13"/>
      <c r="D21" s="13"/>
      <c r="E21" s="13"/>
      <c r="F21" s="14" t="s">
        <v>23</v>
      </c>
      <c r="G21" s="26" t="n">
        <f aca="false">(Mmax/Iy_QS)*(h_QS/2)</f>
        <v>55.992807250608</v>
      </c>
      <c r="H21" s="15" t="s">
        <v>24</v>
      </c>
    </row>
    <row r="22" s="3" customFormat="true" ht="16.5" hidden="false" customHeight="false" outlineLevel="0" collapsed="false">
      <c r="B22" s="12"/>
      <c r="C22" s="13"/>
      <c r="D22" s="13"/>
      <c r="E22" s="13"/>
      <c r="F22" s="14"/>
      <c r="G22" s="13"/>
      <c r="H22" s="15"/>
    </row>
    <row r="23" s="3" customFormat="true" ht="19.5" hidden="false" customHeight="false" outlineLevel="0" collapsed="false">
      <c r="B23" s="17" t="s">
        <v>25</v>
      </c>
      <c r="C23" s="18"/>
      <c r="D23" s="18"/>
      <c r="E23" s="18"/>
      <c r="F23" s="19" t="s">
        <v>26</v>
      </c>
      <c r="G23" s="27" t="n">
        <f aca="false">VLOOKUP(Momente!R28,Momente!I9:J79,2,0)</f>
        <v>6.4</v>
      </c>
      <c r="H23" s="20" t="s">
        <v>4</v>
      </c>
    </row>
    <row r="24" s="3" customFormat="true" ht="15.75" hidden="false" customHeight="false" outlineLevel="0" collapsed="false">
      <c r="B24" s="0"/>
      <c r="C24" s="0"/>
      <c r="D24" s="0"/>
      <c r="E24" s="0"/>
      <c r="F24" s="0"/>
      <c r="G24" s="0"/>
      <c r="H24" s="0"/>
    </row>
    <row r="25" customFormat="false" ht="24" hidden="false" customHeight="false" outlineLevel="0" collapsed="false">
      <c r="A25" s="4"/>
      <c r="B25" s="22" t="s">
        <v>27</v>
      </c>
      <c r="C25" s="4"/>
      <c r="D25" s="4"/>
      <c r="E25" s="4"/>
      <c r="F25" s="4"/>
      <c r="G25" s="4"/>
      <c r="H25" s="4"/>
    </row>
    <row r="26" customFormat="false" ht="23.25" hidden="false" customHeight="false" outlineLevel="0" collapsed="false">
      <c r="A26" s="4"/>
      <c r="B26" s="28"/>
      <c r="C26" s="29"/>
      <c r="D26" s="29"/>
      <c r="E26" s="29"/>
      <c r="F26" s="29"/>
      <c r="G26" s="29"/>
      <c r="H26" s="30"/>
    </row>
    <row r="27" customFormat="false" ht="23.25" hidden="false" customHeight="false" outlineLevel="0" collapsed="false">
      <c r="A27" s="4"/>
      <c r="B27" s="31"/>
      <c r="C27" s="32"/>
      <c r="D27" s="32"/>
      <c r="E27" s="32"/>
      <c r="F27" s="32"/>
      <c r="G27" s="32"/>
      <c r="H27" s="33"/>
    </row>
    <row r="28" customFormat="false" ht="23.25" hidden="false" customHeight="false" outlineLevel="0" collapsed="false">
      <c r="A28" s="4"/>
      <c r="B28" s="31"/>
      <c r="C28" s="32"/>
      <c r="D28" s="32"/>
      <c r="E28" s="32"/>
      <c r="F28" s="32"/>
      <c r="G28" s="32"/>
      <c r="H28" s="33"/>
    </row>
    <row r="29" customFormat="false" ht="23.25" hidden="false" customHeight="false" outlineLevel="0" collapsed="false">
      <c r="A29" s="4"/>
      <c r="B29" s="31"/>
      <c r="C29" s="32"/>
      <c r="D29" s="32"/>
      <c r="E29" s="32"/>
      <c r="F29" s="32"/>
      <c r="G29" s="32"/>
      <c r="H29" s="33"/>
    </row>
    <row r="30" customFormat="false" ht="23.25" hidden="false" customHeight="false" outlineLevel="0" collapsed="false">
      <c r="A30" s="4"/>
      <c r="B30" s="31"/>
      <c r="C30" s="32"/>
      <c r="D30" s="32"/>
      <c r="E30" s="32"/>
      <c r="F30" s="32"/>
      <c r="G30" s="32"/>
      <c r="H30" s="33"/>
    </row>
    <row r="31" customFormat="false" ht="23.25" hidden="false" customHeight="false" outlineLevel="0" collapsed="false">
      <c r="A31" s="4"/>
      <c r="B31" s="31"/>
      <c r="C31" s="32"/>
      <c r="D31" s="32"/>
      <c r="E31" s="32"/>
      <c r="F31" s="32"/>
      <c r="G31" s="32"/>
      <c r="H31" s="33"/>
    </row>
    <row r="32" customFormat="false" ht="23.25" hidden="false" customHeight="false" outlineLevel="0" collapsed="false">
      <c r="A32" s="4"/>
      <c r="B32" s="31"/>
      <c r="C32" s="32"/>
      <c r="D32" s="32"/>
      <c r="E32" s="32"/>
      <c r="F32" s="32"/>
      <c r="G32" s="32"/>
      <c r="H32" s="33"/>
    </row>
    <row r="33" customFormat="false" ht="23.25" hidden="false" customHeight="false" outlineLevel="0" collapsed="false">
      <c r="A33" s="4"/>
      <c r="B33" s="31"/>
      <c r="C33" s="32"/>
      <c r="D33" s="32"/>
      <c r="E33" s="32"/>
      <c r="F33" s="32"/>
      <c r="G33" s="32"/>
      <c r="H33" s="33"/>
    </row>
    <row r="34" customFormat="false" ht="37.5" hidden="false" customHeight="true" outlineLevel="0" collapsed="false">
      <c r="A34" s="4"/>
      <c r="B34" s="31"/>
      <c r="C34" s="32"/>
      <c r="D34" s="32"/>
      <c r="E34" s="32"/>
      <c r="F34" s="32"/>
      <c r="G34" s="32"/>
      <c r="H34" s="33"/>
    </row>
    <row r="35" customFormat="false" ht="23.25" hidden="false" customHeight="false" outlineLevel="0" collapsed="false">
      <c r="A35" s="4"/>
      <c r="B35" s="31"/>
      <c r="C35" s="32"/>
      <c r="D35" s="32"/>
      <c r="E35" s="32"/>
      <c r="F35" s="32"/>
      <c r="G35" s="32"/>
      <c r="H35" s="33"/>
    </row>
    <row r="36" customFormat="false" ht="24" hidden="false" customHeight="false" outlineLevel="0" collapsed="false">
      <c r="A36" s="4"/>
      <c r="B36" s="34"/>
      <c r="C36" s="35"/>
      <c r="D36" s="35"/>
      <c r="E36" s="35"/>
      <c r="F36" s="35"/>
      <c r="G36" s="35"/>
      <c r="H36" s="36"/>
    </row>
    <row r="37" customFormat="false" ht="23.25" hidden="false" customHeight="false" outlineLevel="0" collapsed="false"/>
    <row r="38" customFormat="false" ht="23.25" hidden="false" customHeight="false" outlineLevel="0" collapsed="false"/>
    <row r="39" customFormat="false" ht="18.75" hidden="false" customHeight="false" outlineLevel="0" collapsed="false"/>
    <row r="40" customFormat="false" ht="18.75" hidden="false" customHeight="false" outlineLevel="0" collapsed="false"/>
    <row r="41" customFormat="false" ht="18.75" hidden="false" customHeight="false" outlineLevel="0" collapsed="false"/>
    <row r="42" customFormat="false" ht="18.75" hidden="false" customHeight="false" outlineLevel="0" collapsed="false"/>
    <row r="43" customFormat="false" ht="18.75" hidden="false" customHeight="false" outlineLevel="0" collapsed="false"/>
    <row r="44" customFormat="false" ht="18.75" hidden="false" customHeight="false" outlineLevel="0" collapsed="false"/>
    <row r="45" customFormat="false" ht="18.75" hidden="false" customHeight="false" outlineLevel="0" collapsed="false"/>
    <row r="46" customFormat="false" ht="18.75" hidden="false" customHeight="false" outlineLevel="0" collapsed="false"/>
    <row r="47" customFormat="false" ht="18.75" hidden="false" customHeight="false" outlineLevel="0" collapsed="false"/>
    <row r="48" customFormat="false" ht="18.75" hidden="false" customHeight="false" outlineLevel="0" collapsed="false"/>
    <row r="49" customFormat="false" ht="18.75" hidden="false" customHeight="false" outlineLevel="0" collapsed="false"/>
    <row r="50" customFormat="false" ht="18.75" hidden="false" customHeight="false" outlineLevel="0" collapsed="false"/>
    <row r="51" customFormat="false" ht="18.75" hidden="false" customHeight="false" outlineLevel="0" collapsed="false"/>
    <row r="52" customFormat="false" ht="18.75" hidden="false" customHeight="false" outlineLevel="0" collapsed="false"/>
    <row r="53" customFormat="false" ht="18.75" hidden="false" customHeight="false" outlineLevel="0" collapsed="false"/>
    <row r="54" customFormat="false" ht="18.75" hidden="false" customHeight="false" outlineLevel="0" collapsed="false"/>
    <row r="55" customFormat="false" ht="18.75" hidden="false" customHeight="false" outlineLevel="0" collapsed="false"/>
    <row r="56" customFormat="false" ht="18.75" hidden="false" customHeight="false" outlineLevel="0" collapsed="false"/>
    <row r="57" customFormat="false" ht="18.75" hidden="false" customHeight="false" outlineLevel="0" collapsed="false"/>
    <row r="58" customFormat="false" ht="18.75" hidden="false" customHeight="false" outlineLevel="0" collapsed="false"/>
    <row r="59" customFormat="false" ht="18.75" hidden="false" customHeight="false" outlineLevel="0" collapsed="false"/>
    <row r="60" customFormat="false" ht="18.75" hidden="false" customHeight="false" outlineLevel="0" collapsed="false"/>
    <row r="61" customFormat="false" ht="18.75" hidden="false" customHeight="false" outlineLevel="0" collapsed="false"/>
    <row r="62" customFormat="false" ht="18.75" hidden="false" customHeight="false" outlineLevel="0" collapsed="false"/>
    <row r="63" customFormat="false" ht="18.75" hidden="false" customHeight="false" outlineLevel="0" collapsed="false"/>
    <row r="64" customFormat="false" ht="18.75" hidden="false" customHeight="false" outlineLevel="0" collapsed="false"/>
    <row r="65" customFormat="false" ht="18.75" hidden="false" customHeight="false" outlineLevel="0" collapsed="false"/>
    <row r="66" customFormat="false" ht="18.75" hidden="false" customHeight="false" outlineLevel="0" collapsed="false"/>
    <row r="67" customFormat="false" ht="18.75" hidden="false" customHeight="false" outlineLevel="0" collapsed="false"/>
    <row r="68" customFormat="false" ht="18.75" hidden="false" customHeight="false" outlineLevel="0" collapsed="false"/>
    <row r="69" customFormat="false" ht="18.75" hidden="false" customHeight="false" outlineLevel="0" collapsed="false"/>
    <row r="70" customFormat="false" ht="18.75" hidden="false" customHeight="false" outlineLevel="0" collapsed="false"/>
    <row r="71" customFormat="false" ht="18.75" hidden="false" customHeight="false" outlineLevel="0" collapsed="false"/>
    <row r="72" customFormat="false" ht="18.75" hidden="false" customHeight="false" outlineLevel="0" collapsed="false"/>
    <row r="73" customFormat="false" ht="18.75" hidden="false" customHeight="false" outlineLevel="0" collapsed="false"/>
    <row r="74" customFormat="false" ht="18.75" hidden="false" customHeight="false" outlineLevel="0" collapsed="false"/>
    <row r="75" customFormat="false" ht="18.75" hidden="false" customHeight="false" outlineLevel="0" collapsed="false"/>
    <row r="76" customFormat="false" ht="18.75" hidden="false" customHeight="false" outlineLevel="0" collapsed="false"/>
    <row r="77" customFormat="false" ht="18.75" hidden="false" customHeight="false" outlineLevel="0" collapsed="false"/>
    <row r="78" customFormat="false" ht="18.75" hidden="false" customHeight="false" outlineLevel="0" collapsed="false"/>
    <row r="79" customFormat="false" ht="18.75" hidden="false" customHeight="false" outlineLevel="0" collapsed="false"/>
    <row r="80" customFormat="false" ht="18.75" hidden="false" customHeight="false" outlineLevel="0" collapsed="false"/>
    <row r="81" customFormat="false" ht="18.75" hidden="false" customHeight="false" outlineLevel="0" collapsed="false"/>
    <row r="82" customFormat="false" ht="18.75" hidden="false" customHeight="false" outlineLevel="0" collapsed="false"/>
    <row r="83" customFormat="false" ht="18.75" hidden="false" customHeight="false" outlineLevel="0" collapsed="false"/>
    <row r="84" customFormat="false" ht="18.75" hidden="false" customHeight="false" outlineLevel="0" collapsed="false"/>
    <row r="85" customFormat="false" ht="18.75" hidden="false" customHeight="false" outlineLevel="0" collapsed="false"/>
    <row r="86" customFormat="false" ht="18.75" hidden="false" customHeight="false" outlineLevel="0" collapsed="false"/>
    <row r="87" customFormat="false" ht="18.75" hidden="false" customHeight="false" outlineLevel="0" collapsed="false"/>
    <row r="88" customFormat="false" ht="18.75" hidden="false" customHeight="false" outlineLevel="0" collapsed="false"/>
    <row r="89" customFormat="false" ht="18.75" hidden="false" customHeight="false" outlineLevel="0" collapsed="false"/>
    <row r="90" customFormat="false" ht="18.75" hidden="false" customHeight="false" outlineLevel="0" collapsed="false"/>
    <row r="91" customFormat="false" ht="18.75" hidden="false" customHeight="false" outlineLevel="0" collapsed="false"/>
    <row r="92" customFormat="false" ht="18.75" hidden="false" customHeight="false" outlineLevel="0" collapsed="false"/>
  </sheetData>
  <sheetProtection sheet="false"/>
  <mergeCells count="1">
    <mergeCell ref="A1:H1"/>
  </mergeCells>
  <dataValidations count="5">
    <dataValidation allowBlank="true" error="Es sind nur auswählbare Längen möglich!" errorTitle="Eingabefehler" operator="between" prompt="Länge des Trägers auswählen." promptTitle="Eingabe in [m]" showDropDown="false" showErrorMessage="true" showInputMessage="true" sqref="G5" type="list">
      <formula1>Trägerlängen</formula1>
      <formula2>0</formula2>
    </dataValidation>
    <dataValidation allowBlank="true" operator="between" prompt="x muss zwischen 0 und L sein!" promptTitle="Abstand x" showDropDown="false" showErrorMessage="true" showInputMessage="true" sqref="G15:G16" type="decimal">
      <formula1>0</formula1>
      <formula2>G5</formula2>
    </dataValidation>
    <dataValidation allowBlank="true" operator="between" prompt="x muss zwischen 0 und L sein!" promptTitle="Abstand x" showDropDown="false" showErrorMessage="true" showInputMessage="true" sqref="G11" type="decimal">
      <formula1>0</formula1>
      <formula2>G5</formula2>
    </dataValidation>
    <dataValidation allowBlank="true" error="Eingabe muss größer/gleich 0 sein!" errorTitle="Eingabefehler" operator="greaterThanOrEqual" prompt="Bitte geben Sie eine Zahl die größer/gleich 0 ist." promptTitle="Eingabe in [Nm]" showDropDown="false" showErrorMessage="true" showInputMessage="true" sqref="G7" type="decimal">
      <formula1>0</formula1>
      <formula2>0</formula2>
    </dataValidation>
    <dataValidation allowBlank="true" error="Die Kraft muss größer/gleich 0 sein!" errorTitle="Eingabefehler" operator="greaterThanOrEqual" prompt="Bitte geben Sie eine Zahl ein, die größer/gleich 0 ist." promptTitle="Eingabe in [N]" showDropDown="false" showErrorMessage="true" showInputMessage="true" sqref="G9 G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42857142857143" collapsed="true"/>
    <col min="2" max="3" hidden="false" style="0" width="10.7295918367347" collapsed="true"/>
    <col min="4" max="4" hidden="false" style="0" width="18.0" collapsed="true"/>
    <col min="5" max="6" hidden="false" style="0" width="10.7295918367347" collapsed="true"/>
    <col min="7" max="7" hidden="false" style="0" width="8.56632653061224" collapsed="true"/>
    <col min="8" max="9" hidden="false" style="0" width="7.56632653061225" collapsed="true"/>
    <col min="10" max="10" hidden="false" style="0" width="24.0" collapsed="true"/>
    <col min="11" max="1025" hidden="false" style="0" width="10.7295918367347" collapsed="true"/>
  </cols>
  <sheetData>
    <row r="1" customFormat="false" ht="26.25" hidden="false" customHeight="false" outlineLevel="0" collapsed="false">
      <c r="A1" s="1" t="s">
        <v>28</v>
      </c>
      <c r="B1" s="1"/>
      <c r="C1" s="1"/>
      <c r="D1" s="1"/>
      <c r="E1" s="1"/>
      <c r="F1" s="1"/>
      <c r="G1" s="1"/>
      <c r="H1"/>
    </row>
    <row r="2" s="3" customFormat="true" ht="15.75" hidden="false" customHeight="false" outlineLevel="0" collapsed="false">
      <c r="A2" s="37"/>
      <c r="B2" s="37"/>
      <c r="C2" s="37"/>
      <c r="D2" s="37"/>
      <c r="E2" s="37"/>
      <c r="F2" s="37"/>
      <c r="G2" s="37"/>
    </row>
    <row r="3" s="4" customFormat="true" ht="23.25" hidden="false" customHeight="false" outlineLevel="0" collapsed="false">
      <c r="B3" s="22" t="s">
        <v>1</v>
      </c>
    </row>
    <row r="4" s="3" customFormat="true" ht="16.5" hidden="false" customHeight="false" outlineLevel="0" collapsed="false"/>
    <row r="5" s="3" customFormat="true" ht="16.5" hidden="false" customHeight="false" outlineLevel="0" collapsed="false">
      <c r="B5" s="25" t="s">
        <v>29</v>
      </c>
      <c r="C5" s="8"/>
      <c r="D5" s="8"/>
      <c r="E5" s="9" t="s">
        <v>30</v>
      </c>
      <c r="F5" s="10" t="n">
        <v>30</v>
      </c>
      <c r="G5" s="38" t="s">
        <v>31</v>
      </c>
    </row>
    <row r="6" customFormat="false" ht="16.5" hidden="false" customHeight="false" outlineLevel="0" collapsed="false">
      <c r="A6" s="3"/>
      <c r="B6" s="12"/>
      <c r="C6" s="13"/>
      <c r="D6" s="13"/>
      <c r="E6" s="14"/>
      <c r="F6" s="13"/>
      <c r="G6" s="15"/>
    </row>
    <row r="7" customFormat="false" ht="16.5" hidden="false" customHeight="false" outlineLevel="0" collapsed="false">
      <c r="A7" s="3"/>
      <c r="B7" s="12" t="s">
        <v>32</v>
      </c>
      <c r="C7" s="13"/>
      <c r="D7" s="13"/>
      <c r="E7" s="14" t="s">
        <v>33</v>
      </c>
      <c r="F7" s="10" t="n">
        <v>30</v>
      </c>
      <c r="G7" s="15" t="s">
        <v>31</v>
      </c>
    </row>
    <row r="8" customFormat="false" ht="16.5" hidden="false" customHeight="false" outlineLevel="0" collapsed="false">
      <c r="A8" s="3"/>
      <c r="B8" s="12"/>
      <c r="C8" s="13"/>
      <c r="D8" s="13"/>
      <c r="E8" s="14"/>
      <c r="F8" s="13"/>
      <c r="G8" s="15"/>
    </row>
    <row r="9" customFormat="false" ht="16.5" hidden="false" customHeight="false" outlineLevel="0" collapsed="false">
      <c r="A9" s="3"/>
      <c r="B9" s="12" t="s">
        <v>34</v>
      </c>
      <c r="C9" s="13"/>
      <c r="D9" s="13"/>
      <c r="E9" s="14" t="s">
        <v>35</v>
      </c>
      <c r="F9" s="10" t="n">
        <v>1.1</v>
      </c>
      <c r="G9" s="15" t="s">
        <v>31</v>
      </c>
    </row>
    <row r="10" customFormat="false" ht="16.5" hidden="false" customHeight="false" outlineLevel="0" collapsed="false">
      <c r="A10" s="3"/>
      <c r="B10" s="12"/>
      <c r="C10" s="13"/>
      <c r="D10" s="13"/>
      <c r="E10" s="14"/>
      <c r="F10" s="13"/>
      <c r="G10" s="15"/>
    </row>
    <row r="11" customFormat="false" ht="16.5" hidden="false" customHeight="false" outlineLevel="0" collapsed="false">
      <c r="A11" s="3"/>
      <c r="B11" s="12" t="s">
        <v>36</v>
      </c>
      <c r="C11" s="13"/>
      <c r="D11" s="13"/>
      <c r="E11" s="14" t="s">
        <v>37</v>
      </c>
      <c r="F11" s="10" t="n">
        <v>1.9</v>
      </c>
      <c r="G11" s="15" t="s">
        <v>31</v>
      </c>
    </row>
    <row r="12" customFormat="false" ht="16.5" hidden="false" customHeight="false" outlineLevel="0" collapsed="false">
      <c r="A12" s="3"/>
      <c r="B12" s="12"/>
      <c r="C12" s="13"/>
      <c r="D12" s="13"/>
      <c r="E12" s="14"/>
      <c r="F12" s="13"/>
      <c r="G12" s="15"/>
    </row>
    <row r="13" customFormat="false" ht="18.75" hidden="false" customHeight="false" outlineLevel="0" collapsed="false">
      <c r="A13" s="3"/>
      <c r="B13" s="17" t="s">
        <v>38</v>
      </c>
      <c r="C13" s="18"/>
      <c r="D13" s="18"/>
      <c r="E13" s="19" t="s">
        <v>39</v>
      </c>
      <c r="F13" s="10" t="n">
        <v>7850</v>
      </c>
      <c r="G13" s="20" t="s">
        <v>40</v>
      </c>
    </row>
    <row r="14" customFormat="false" ht="15.75" hidden="false" customHeight="false" outlineLevel="0" collapsed="false">
      <c r="A14" s="3"/>
      <c r="E14" s="24"/>
    </row>
    <row r="15" customFormat="false" ht="15.75" hidden="false" customHeight="false" outlineLevel="0" collapsed="false">
      <c r="A15" s="3"/>
      <c r="E15" s="24"/>
    </row>
    <row r="16" s="4" customFormat="true" ht="23.25" hidden="false" customHeight="false" outlineLevel="0" collapsed="false">
      <c r="B16" s="22" t="s">
        <v>18</v>
      </c>
      <c r="E16" s="23"/>
    </row>
    <row r="17" s="3" customFormat="true" ht="16.5" hidden="false" customHeight="false" outlineLevel="0" collapsed="false">
      <c r="E17" s="24"/>
    </row>
    <row r="18" customFormat="false" ht="18.75" hidden="false" customHeight="false" outlineLevel="0" collapsed="false">
      <c r="A18" s="3"/>
      <c r="B18" s="25" t="s">
        <v>41</v>
      </c>
      <c r="C18" s="8"/>
      <c r="D18" s="8"/>
      <c r="E18" s="9" t="s">
        <v>42</v>
      </c>
      <c r="F18" s="27" t="n">
        <f aca="false">(b_QS*h_QS)-((b_QS-s_QS)*(h_QS-2*t_QS))</f>
        <v>142.82</v>
      </c>
      <c r="G18" s="11" t="s">
        <v>43</v>
      </c>
    </row>
    <row r="19" customFormat="false" ht="16.5" hidden="false" customHeight="false" outlineLevel="0" collapsed="false">
      <c r="A19" s="3"/>
      <c r="B19" s="12"/>
      <c r="C19" s="13"/>
      <c r="D19" s="13"/>
      <c r="E19" s="14"/>
      <c r="F19" s="39"/>
      <c r="G19" s="15"/>
    </row>
    <row r="20" customFormat="false" ht="20.25" hidden="false" customHeight="false" outlineLevel="0" collapsed="false">
      <c r="A20" s="3"/>
      <c r="B20" s="12" t="s">
        <v>44</v>
      </c>
      <c r="C20" s="13"/>
      <c r="D20" s="13"/>
      <c r="E20" s="14" t="s">
        <v>45</v>
      </c>
      <c r="F20" s="27" t="n">
        <f aca="false">(b_QS*(h_QS^3)-(b_QS-s_QS)*((h_QS-2*t_QS)^3))/12</f>
        <v>24186.7800666667</v>
      </c>
      <c r="G20" s="15" t="s">
        <v>46</v>
      </c>
    </row>
    <row r="21" customFormat="false" ht="16.5" hidden="false" customHeight="false" outlineLevel="0" collapsed="false">
      <c r="A21" s="3"/>
      <c r="B21" s="12"/>
      <c r="C21" s="13"/>
      <c r="D21" s="13"/>
      <c r="E21" s="14"/>
      <c r="F21" s="13"/>
      <c r="G21" s="15"/>
    </row>
    <row r="22" customFormat="false" ht="19.5" hidden="false" customHeight="false" outlineLevel="0" collapsed="false">
      <c r="A22" s="3"/>
      <c r="B22" s="17" t="s">
        <v>47</v>
      </c>
      <c r="C22" s="18"/>
      <c r="D22" s="18"/>
      <c r="E22" s="19" t="s">
        <v>48</v>
      </c>
      <c r="F22" s="27" t="n">
        <f aca="false">A_QS*y_QS*0.001</f>
        <v>1121.137</v>
      </c>
      <c r="G22" s="20" t="s">
        <v>8</v>
      </c>
    </row>
    <row r="25" customFormat="false" ht="23.25" hidden="false" customHeight="false" outlineLevel="0" collapsed="false">
      <c r="B25" s="22" t="s">
        <v>49</v>
      </c>
    </row>
    <row r="26" customFormat="false" ht="15.75" hidden="false" customHeight="false" outlineLevel="0" collapsed="false"/>
    <row r="27" customFormat="false" ht="15" hidden="false" customHeight="false" outlineLevel="0" collapsed="false">
      <c r="B27" s="40"/>
      <c r="C27" s="41"/>
      <c r="D27" s="41"/>
      <c r="E27" s="41"/>
      <c r="F27" s="41"/>
      <c r="G27" s="42"/>
    </row>
    <row r="28" customFormat="false" ht="15" hidden="false" customHeight="false" outlineLevel="0" collapsed="false">
      <c r="B28" s="43"/>
      <c r="C28" s="44"/>
      <c r="D28" s="44"/>
      <c r="E28" s="44"/>
      <c r="F28" s="44"/>
      <c r="G28" s="45"/>
    </row>
    <row r="29" customFormat="false" ht="15" hidden="false" customHeight="false" outlineLevel="0" collapsed="false">
      <c r="B29" s="43"/>
      <c r="C29" s="44"/>
      <c r="D29" s="44"/>
      <c r="E29" s="44"/>
      <c r="F29" s="44"/>
      <c r="G29" s="45"/>
    </row>
    <row r="30" customFormat="false" ht="15" hidden="false" customHeight="false" outlineLevel="0" collapsed="false">
      <c r="B30" s="43"/>
      <c r="C30" s="44"/>
      <c r="D30" s="44"/>
      <c r="E30" s="44"/>
      <c r="F30" s="44"/>
      <c r="G30" s="45"/>
    </row>
    <row r="31" customFormat="false" ht="15" hidden="false" customHeight="false" outlineLevel="0" collapsed="false">
      <c r="B31" s="43"/>
      <c r="C31" s="44"/>
      <c r="D31" s="44"/>
      <c r="E31" s="44"/>
      <c r="F31" s="44"/>
      <c r="G31" s="45"/>
    </row>
    <row r="32" customFormat="false" ht="15" hidden="false" customHeight="false" outlineLevel="0" collapsed="false">
      <c r="B32" s="43"/>
      <c r="C32" s="44"/>
      <c r="D32" s="44"/>
      <c r="E32" s="44"/>
      <c r="F32" s="44"/>
      <c r="G32" s="45"/>
    </row>
    <row r="33" customFormat="false" ht="15" hidden="false" customHeight="false" outlineLevel="0" collapsed="false">
      <c r="B33" s="43"/>
      <c r="C33" s="44"/>
      <c r="D33" s="44"/>
      <c r="E33" s="44"/>
      <c r="F33" s="44"/>
      <c r="G33" s="45"/>
    </row>
    <row r="34" customFormat="false" ht="15" hidden="false" customHeight="false" outlineLevel="0" collapsed="false">
      <c r="B34" s="43"/>
      <c r="C34" s="44"/>
      <c r="D34" s="44"/>
      <c r="E34" s="44"/>
      <c r="F34" s="44"/>
      <c r="G34" s="45"/>
    </row>
    <row r="35" customFormat="false" ht="15" hidden="false" customHeight="false" outlineLevel="0" collapsed="false">
      <c r="B35" s="43"/>
      <c r="C35" s="44"/>
      <c r="D35" s="44"/>
      <c r="E35" s="44"/>
      <c r="F35" s="44"/>
      <c r="G35" s="45"/>
    </row>
    <row r="36" customFormat="false" ht="15" hidden="false" customHeight="false" outlineLevel="0" collapsed="false">
      <c r="B36" s="43"/>
      <c r="C36" s="44"/>
      <c r="D36" s="44"/>
      <c r="E36" s="44"/>
      <c r="F36" s="44"/>
      <c r="G36" s="45"/>
    </row>
    <row r="37" customFormat="false" ht="15" hidden="false" customHeight="false" outlineLevel="0" collapsed="false">
      <c r="B37" s="43"/>
      <c r="C37" s="44"/>
      <c r="D37" s="44"/>
      <c r="E37" s="44"/>
      <c r="F37" s="44"/>
      <c r="G37" s="45"/>
    </row>
    <row r="38" customFormat="false" ht="15" hidden="false" customHeight="false" outlineLevel="0" collapsed="false">
      <c r="B38" s="43"/>
      <c r="C38" s="44"/>
      <c r="D38" s="44"/>
      <c r="E38" s="44"/>
      <c r="F38" s="44"/>
      <c r="G38" s="45"/>
    </row>
    <row r="39" customFormat="false" ht="15" hidden="false" customHeight="false" outlineLevel="0" collapsed="false">
      <c r="B39" s="43"/>
      <c r="C39" s="44"/>
      <c r="D39" s="44"/>
      <c r="E39" s="44"/>
      <c r="F39" s="44"/>
      <c r="G39" s="45"/>
    </row>
    <row r="40" customFormat="false" ht="15" hidden="false" customHeight="false" outlineLevel="0" collapsed="false">
      <c r="B40" s="43"/>
      <c r="C40" s="44"/>
      <c r="D40" s="44"/>
      <c r="E40" s="44"/>
      <c r="F40" s="44"/>
      <c r="G40" s="45"/>
    </row>
    <row r="41" customFormat="false" ht="15" hidden="false" customHeight="false" outlineLevel="0" collapsed="false">
      <c r="B41" s="43"/>
      <c r="C41" s="44"/>
      <c r="D41" s="44"/>
      <c r="E41" s="44"/>
      <c r="F41" s="44"/>
      <c r="G41" s="45"/>
    </row>
    <row r="42" customFormat="false" ht="15" hidden="false" customHeight="false" outlineLevel="0" collapsed="false">
      <c r="B42" s="43"/>
      <c r="C42" s="44"/>
      <c r="D42" s="44"/>
      <c r="E42" s="44"/>
      <c r="F42" s="44"/>
      <c r="G42" s="45"/>
    </row>
    <row r="43" customFormat="false" ht="15" hidden="false" customHeight="false" outlineLevel="0" collapsed="false">
      <c r="B43" s="43"/>
      <c r="C43" s="44"/>
      <c r="D43" s="44"/>
      <c r="E43" s="44"/>
      <c r="F43" s="44"/>
      <c r="G43" s="45"/>
    </row>
    <row r="44" customFormat="false" ht="15.75" hidden="false" customHeight="false" outlineLevel="0" collapsed="false">
      <c r="B44" s="46"/>
      <c r="C44" s="47"/>
      <c r="D44" s="47"/>
      <c r="E44" s="47"/>
      <c r="F44" s="47"/>
      <c r="G44" s="48"/>
    </row>
  </sheetData>
  <sheetProtection sheet="false"/>
  <mergeCells count="1">
    <mergeCell ref="A1:G1"/>
  </mergeCells>
  <dataValidations count="2">
    <dataValidation allowBlank="true" error="Die Zahl muss größer/gleich 0 sein!" errorTitle="Eingabefehler" operator="greaterThanOrEqual" prompt="Bitte ein Zahl, die größer/gleich 0 ist, eingeben." promptTitle="Eingabe in [cm]" showDropDown="false" showErrorMessage="true" showInputMessage="true" sqref="F5 F7 F9 F11" type="decimal">
      <formula1>0</formula1>
      <formula2>0</formula2>
    </dataValidation>
    <dataValidation allowBlank="true" error="Die Zahl muss größer/gleich 0 sein!" errorTitle="Eingabefehler" operator="greaterThanOrEqual" prompt="Bitte eine Zahl, die größer/gleich 0 ist, eingeben." promptTitle="Eingabe in [kg/m^3]" showDropDown="false" showErrorMessage="true" showInputMessage="true" sqref="F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S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5.25"/>
  <cols>
    <col min="1" max="1" hidden="false" style="0" width="5.28061224489796" collapsed="true"/>
    <col min="2" max="2" hidden="false" style="0" width="16.4234693877551" collapsed="true"/>
    <col min="3" max="3" hidden="false" style="0" width="16.5663265306122" collapsed="true"/>
    <col min="4" max="4" hidden="false" style="0" width="16.8571428571429" collapsed="true"/>
    <col min="5" max="5" hidden="false" style="0" width="16.0" collapsed="true"/>
    <col min="6" max="6" hidden="false" style="0" width="18.1428571428571" collapsed="true"/>
    <col min="7" max="7" hidden="false" style="0" width="13.8571428571429" collapsed="true"/>
    <col min="8" max="8" hidden="false" style="0" width="14.280612244898" collapsed="true"/>
    <col min="9" max="9" hidden="false" style="0" width="12.1377551020408" collapsed="true"/>
    <col min="10" max="10" hidden="false" style="0" width="5.28061224489796" collapsed="true"/>
    <col min="11" max="11" hidden="false" style="0" width="11.5204081632653" collapsed="true"/>
    <col min="12" max="18" hidden="false" style="0" width="11.4183673469388" collapsed="true"/>
    <col min="19" max="19" hidden="false" style="0" width="11.5204081632653" collapsed="true"/>
    <col min="20" max="1025" hidden="false" style="0" width="10.7295918367347" collapsed="true"/>
  </cols>
  <sheetData>
    <row r="2" customFormat="false" ht="9" hidden="false" customHeight="true" outlineLevel="0" collapsed="false"/>
    <row r="3" customFormat="false" ht="33" hidden="false" customHeight="false" outlineLevel="0" collapsed="false">
      <c r="B3" s="49" t="s">
        <v>50</v>
      </c>
      <c r="C3" s="50" t="s">
        <v>51</v>
      </c>
      <c r="D3" s="51" t="s">
        <v>52</v>
      </c>
      <c r="E3" s="52"/>
      <c r="F3" s="49" t="s">
        <v>53</v>
      </c>
      <c r="G3" s="53" t="s">
        <v>54</v>
      </c>
      <c r="H3" s="54" t="s">
        <v>55</v>
      </c>
      <c r="I3"/>
    </row>
    <row r="4" customFormat="false" ht="15" hidden="false" customHeight="false" outlineLevel="0" collapsed="false">
      <c r="B4" s="55" t="s">
        <v>4</v>
      </c>
      <c r="C4" s="56" t="s">
        <v>4</v>
      </c>
      <c r="D4" s="57" t="s">
        <v>4</v>
      </c>
      <c r="E4" s="52"/>
      <c r="F4" s="55" t="s">
        <v>8</v>
      </c>
      <c r="G4" s="56" t="s">
        <v>11</v>
      </c>
      <c r="H4" s="57" t="s">
        <v>11</v>
      </c>
    </row>
    <row r="5" customFormat="false" ht="15.75" hidden="false" customHeight="false" outlineLevel="0" collapsed="false">
      <c r="B5" s="58" t="n">
        <f aca="false">x1_position</f>
        <v>2</v>
      </c>
      <c r="C5" s="59" t="n">
        <f aca="false">x2_position</f>
        <v>6.5</v>
      </c>
      <c r="D5" s="60" t="n">
        <f aca="false">L</f>
        <v>14</v>
      </c>
      <c r="E5" s="52"/>
      <c r="F5" s="58" t="n">
        <f aca="false">qz_pz</f>
        <v>0</v>
      </c>
      <c r="G5" s="59" t="n">
        <f aca="false">EinzLast_Pz1</f>
        <v>20000</v>
      </c>
      <c r="H5" s="60" t="n">
        <f aca="false">EinzLast_Pz2</f>
        <v>20000</v>
      </c>
    </row>
    <row r="6" customFormat="false" ht="15" hidden="false" customHeight="false" outlineLevel="0" collapsed="false">
      <c r="L6" s="0" t="s">
        <v>56</v>
      </c>
      <c r="M6" s="0" t="s">
        <v>56</v>
      </c>
      <c r="N6" s="0" t="s">
        <v>56</v>
      </c>
      <c r="O6" s="0" t="s">
        <v>56</v>
      </c>
    </row>
    <row r="7" customFormat="false" ht="18" hidden="false" customHeight="false" outlineLevel="0" collapsed="false">
      <c r="B7" s="61" t="s">
        <v>56</v>
      </c>
      <c r="C7" s="61" t="s">
        <v>57</v>
      </c>
      <c r="D7" s="61" t="s">
        <v>58</v>
      </c>
      <c r="E7" s="52"/>
      <c r="F7" s="61" t="s">
        <v>59</v>
      </c>
      <c r="G7" s="61" t="s">
        <v>60</v>
      </c>
      <c r="H7" s="62" t="s">
        <v>61</v>
      </c>
      <c r="I7" s="63" t="s">
        <v>62</v>
      </c>
      <c r="J7" s="0" t="s">
        <v>63</v>
      </c>
      <c r="L7" s="0" t="s">
        <v>64</v>
      </c>
      <c r="M7" s="0" t="s">
        <v>65</v>
      </c>
      <c r="N7" s="0" t="s">
        <v>66</v>
      </c>
      <c r="O7" s="0" t="s">
        <v>67</v>
      </c>
    </row>
    <row r="8" customFormat="false" ht="15.75" hidden="false" customHeight="false" outlineLevel="0" collapsed="false">
      <c r="B8" s="64" t="s">
        <v>4</v>
      </c>
      <c r="C8" s="64" t="s">
        <v>4</v>
      </c>
      <c r="D8" s="64" t="s">
        <v>4</v>
      </c>
      <c r="E8" s="52"/>
      <c r="F8" s="65" t="s">
        <v>8</v>
      </c>
      <c r="G8" s="65" t="s">
        <v>8</v>
      </c>
      <c r="H8" s="66" t="s">
        <v>8</v>
      </c>
      <c r="I8" s="67" t="s">
        <v>8</v>
      </c>
      <c r="J8" s="0" t="s">
        <v>68</v>
      </c>
    </row>
    <row r="9" customFormat="false" ht="15" hidden="false" customHeight="false" outlineLevel="0" collapsed="false">
      <c r="B9" s="68" t="n">
        <f aca="false">IF(L=3.5,Momente!L9,IF(L=7,Momente!M9,IF(L=10.5,Momente!N9,IF(L=0,"Keine Länge!",Momente!O9))))</f>
        <v>0</v>
      </c>
      <c r="C9" s="69" t="n">
        <f aca="false">B9/L</f>
        <v>0</v>
      </c>
      <c r="D9" s="69" t="n">
        <f aca="false">(L-B9)/L</f>
        <v>1</v>
      </c>
      <c r="E9" s="52"/>
      <c r="F9" s="70" t="n">
        <f aca="false">((C9*D9)*qz_pz*L^2)/2</f>
        <v>0</v>
      </c>
      <c r="G9" s="70" t="n">
        <f aca="false">IF(B9&lt;=$B$5,C9*(L-x1_position),D9*x1_position)*EinzLast_Pz1</f>
        <v>0</v>
      </c>
      <c r="H9" s="71" t="n">
        <f aca="false">IF(B9&lt;=$C$5,C9*(L-x2_position),D9*x2_position)*EinzLast_Pz2</f>
        <v>0</v>
      </c>
      <c r="I9" s="72" t="n">
        <f aca="false">SUM(F9,G9,H9)</f>
        <v>0</v>
      </c>
      <c r="J9" s="73" t="n">
        <f aca="false">B9</f>
        <v>0</v>
      </c>
      <c r="K9" s="73"/>
      <c r="L9" s="0" t="n">
        <v>0</v>
      </c>
      <c r="M9" s="0" t="n">
        <v>0</v>
      </c>
      <c r="N9" s="0" t="n">
        <v>0</v>
      </c>
      <c r="O9" s="0" t="n">
        <v>0</v>
      </c>
      <c r="S9" s="74"/>
    </row>
    <row r="10" customFormat="false" ht="15" hidden="false" customHeight="false" outlineLevel="0" collapsed="false">
      <c r="B10" s="68" t="n">
        <f aca="false">IF(L=3.5,Momente!L10,IF(L=7,Momente!M10,IF(L=10.5,Momente!N10,IF(L=0,"Keine Länge!",Momente!O10))))</f>
        <v>0.2</v>
      </c>
      <c r="C10" s="69" t="n">
        <f aca="false">B10/L</f>
        <v>0.0142857142857143</v>
      </c>
      <c r="D10" s="69" t="n">
        <f aca="false">(L-B10)/L</f>
        <v>0.985714285714286</v>
      </c>
      <c r="E10" s="52"/>
      <c r="F10" s="68" t="n">
        <f aca="false">((C10*D10)*qz_pz*L^2)/2</f>
        <v>0</v>
      </c>
      <c r="G10" s="68" t="n">
        <f aca="false">IF(B10&lt;=$B$5,C10*(L-x1_position),D10*x1_position)*EinzLast_Pz1</f>
        <v>3428.57142857143</v>
      </c>
      <c r="H10" s="75" t="n">
        <f aca="false">IF(B10&lt;=$C$5,C10*(L-x2_position),D10*x2_position)*EinzLast_Pz2</f>
        <v>2142.85714285714</v>
      </c>
      <c r="I10" s="76" t="n">
        <f aca="false">SUM(F10,G10,H10)</f>
        <v>5571.42857142857</v>
      </c>
      <c r="J10" s="73" t="n">
        <f aca="false">B10</f>
        <v>0.2</v>
      </c>
      <c r="K10" s="73"/>
      <c r="L10" s="0" t="n">
        <v>0.05</v>
      </c>
      <c r="M10" s="0" t="n">
        <v>0.1</v>
      </c>
      <c r="N10" s="0" t="n">
        <v>0.15</v>
      </c>
      <c r="O10" s="0" t="n">
        <v>0.2</v>
      </c>
    </row>
    <row r="11" customFormat="false" ht="15" hidden="false" customHeight="false" outlineLevel="0" collapsed="false">
      <c r="B11" s="68" t="n">
        <f aca="false">IF(L=3.5,Momente!L11,IF(L=7,Momente!M11,IF(L=10.5,Momente!N11,IF(L=0,"Keine Länge!",Momente!O11))))</f>
        <v>0.4</v>
      </c>
      <c r="C11" s="69" t="n">
        <f aca="false">B11/L</f>
        <v>0.0285714285714286</v>
      </c>
      <c r="D11" s="69" t="n">
        <f aca="false">(L-B11)/L</f>
        <v>0.971428571428571</v>
      </c>
      <c r="E11" s="52"/>
      <c r="F11" s="68" t="n">
        <f aca="false">((C11*D11)*qz_pz*L^2)/2</f>
        <v>0</v>
      </c>
      <c r="G11" s="68" t="n">
        <f aca="false">IF(B11&lt;=$B$5,C11*(L-x1_position),D11*x1_position)*EinzLast_Pz1</f>
        <v>6857.14285714286</v>
      </c>
      <c r="H11" s="75" t="n">
        <f aca="false">IF(B11&lt;=$C$5,C11*(L-x2_position),D11*x2_position)*EinzLast_Pz2</f>
        <v>4285.71428571429</v>
      </c>
      <c r="I11" s="76" t="n">
        <f aca="false">SUM(F11,G11,H11)</f>
        <v>11142.8571428571</v>
      </c>
      <c r="J11" s="73" t="n">
        <f aca="false">B11</f>
        <v>0.4</v>
      </c>
      <c r="K11" s="73"/>
      <c r="L11" s="0" t="n">
        <v>0.1</v>
      </c>
      <c r="M11" s="0" t="n">
        <v>0.2</v>
      </c>
      <c r="N11" s="0" t="n">
        <v>0.3</v>
      </c>
      <c r="O11" s="0" t="n">
        <v>0.4</v>
      </c>
    </row>
    <row r="12" customFormat="false" ht="15" hidden="false" customHeight="false" outlineLevel="0" collapsed="false">
      <c r="B12" s="68" t="n">
        <f aca="false">IF(L=3.5,Momente!L12,IF(L=7,Momente!M12,IF(L=10.5,Momente!N12,IF(L=0,"Keine Länge!",Momente!O12))))</f>
        <v>0.6</v>
      </c>
      <c r="C12" s="69" t="n">
        <f aca="false">B12/L</f>
        <v>0.0428571428571429</v>
      </c>
      <c r="D12" s="69" t="n">
        <f aca="false">(L-B12)/L</f>
        <v>0.957142857142857</v>
      </c>
      <c r="E12" s="52"/>
      <c r="F12" s="68" t="n">
        <f aca="false">((C12*D12)*qz_pz*L^2)/2</f>
        <v>0</v>
      </c>
      <c r="G12" s="68" t="n">
        <f aca="false">IF(B12&lt;=$B$5,C12*(L-x1_position),D12*x1_position)*EinzLast_Pz1</f>
        <v>10285.7142857143</v>
      </c>
      <c r="H12" s="75" t="n">
        <f aca="false">IF(B12&lt;=$C$5,C12*(L-x2_position),D12*x2_position)*EinzLast_Pz2</f>
        <v>6428.57142857143</v>
      </c>
      <c r="I12" s="76" t="n">
        <f aca="false">SUM(F12,G12,H12)</f>
        <v>16714.2857142857</v>
      </c>
      <c r="J12" s="73" t="n">
        <f aca="false">B12</f>
        <v>0.6</v>
      </c>
      <c r="K12" s="73"/>
      <c r="L12" s="0" t="n">
        <v>0.15</v>
      </c>
      <c r="M12" s="0" t="n">
        <v>0.3</v>
      </c>
      <c r="N12" s="0" t="n">
        <v>0.45</v>
      </c>
      <c r="O12" s="0" t="n">
        <v>0.6</v>
      </c>
    </row>
    <row r="13" customFormat="false" ht="15" hidden="false" customHeight="false" outlineLevel="0" collapsed="false">
      <c r="B13" s="68" t="n">
        <f aca="false">IF(L=3.5,Momente!L13,IF(L=7,Momente!M13,IF(L=10.5,Momente!N13,IF(L=0,"Keine Länge!",Momente!O13))))</f>
        <v>0.8</v>
      </c>
      <c r="C13" s="69" t="n">
        <f aca="false">B13/L</f>
        <v>0.0571428571428571</v>
      </c>
      <c r="D13" s="69" t="n">
        <f aca="false">(L-B13)/L</f>
        <v>0.942857142857143</v>
      </c>
      <c r="E13" s="52"/>
      <c r="F13" s="68" t="n">
        <f aca="false">((C13*D13)*qz_pz*L^2)/2</f>
        <v>0</v>
      </c>
      <c r="G13" s="68" t="n">
        <f aca="false">IF(B13&lt;=$B$5,C13*(L-x1_position),D13*x1_position)*EinzLast_Pz1</f>
        <v>13714.2857142857</v>
      </c>
      <c r="H13" s="75" t="n">
        <f aca="false">IF(B13&lt;=$C$5,C13*(L-x2_position),D13*x2_position)*EinzLast_Pz2</f>
        <v>8571.42857142857</v>
      </c>
      <c r="I13" s="76" t="n">
        <f aca="false">SUM(F13,G13,H13)</f>
        <v>22285.7142857143</v>
      </c>
      <c r="J13" s="73" t="n">
        <f aca="false">B13</f>
        <v>0.8</v>
      </c>
      <c r="K13" s="73"/>
      <c r="L13" s="0" t="n">
        <v>0.2</v>
      </c>
      <c r="M13" s="0" t="n">
        <v>0.4</v>
      </c>
      <c r="N13" s="0" t="n">
        <v>0.6</v>
      </c>
      <c r="O13" s="0" t="n">
        <v>0.8</v>
      </c>
    </row>
    <row r="14" customFormat="false" ht="15" hidden="false" customHeight="false" outlineLevel="0" collapsed="false">
      <c r="B14" s="68" t="n">
        <f aca="false">IF(L=3.5,Momente!L14,IF(L=7,Momente!M14,IF(L=10.5,Momente!N14,IF(L=0,"Keine Länge!",Momente!O14))))</f>
        <v>1</v>
      </c>
      <c r="C14" s="69" t="n">
        <f aca="false">B14/L</f>
        <v>0.0714285714285714</v>
      </c>
      <c r="D14" s="69" t="n">
        <f aca="false">(L-B14)/L</f>
        <v>0.928571428571429</v>
      </c>
      <c r="E14" s="52"/>
      <c r="F14" s="68" t="n">
        <f aca="false">((C14*D14)*qz_pz*L^2)/2</f>
        <v>0</v>
      </c>
      <c r="G14" s="68" t="n">
        <f aca="false">IF(B14&lt;=$B$5,C14*(L-x1_position),D14*x1_position)*EinzLast_Pz1</f>
        <v>17142.8571428571</v>
      </c>
      <c r="H14" s="75" t="n">
        <f aca="false">IF(B14&lt;=$C$5,C14*(L-x2_position),D14*x2_position)*EinzLast_Pz2</f>
        <v>10714.2857142857</v>
      </c>
      <c r="I14" s="76" t="n">
        <f aca="false">SUM(F14,G14,H14)</f>
        <v>27857.1428571429</v>
      </c>
      <c r="J14" s="73" t="n">
        <f aca="false">B14</f>
        <v>1</v>
      </c>
      <c r="K14" s="73"/>
      <c r="L14" s="0" t="n">
        <v>0.25</v>
      </c>
      <c r="M14" s="0" t="n">
        <v>0.5</v>
      </c>
      <c r="N14" s="0" t="n">
        <v>0.75</v>
      </c>
      <c r="O14" s="0" t="n">
        <v>1</v>
      </c>
    </row>
    <row r="15" customFormat="false" ht="15" hidden="false" customHeight="false" outlineLevel="0" collapsed="false">
      <c r="B15" s="68" t="n">
        <f aca="false">IF(L=3.5,Momente!L15,IF(L=7,Momente!M15,IF(L=10.5,Momente!N15,IF(L=0,"Keine Länge!",Momente!O15))))</f>
        <v>1.2</v>
      </c>
      <c r="C15" s="69" t="n">
        <f aca="false">B15/L</f>
        <v>0.0857142857142857</v>
      </c>
      <c r="D15" s="69" t="n">
        <f aca="false">(L-B15)/L</f>
        <v>0.914285714285714</v>
      </c>
      <c r="E15" s="52"/>
      <c r="F15" s="68" t="n">
        <f aca="false">((C15*D15)*qz_pz*L^2)/2</f>
        <v>0</v>
      </c>
      <c r="G15" s="68" t="n">
        <f aca="false">IF(B15&lt;=$B$5,C15*(L-x1_position),D15*x1_position)*EinzLast_Pz1</f>
        <v>20571.4285714286</v>
      </c>
      <c r="H15" s="75" t="n">
        <f aca="false">IF(B15&lt;=$C$5,C15*(L-x2_position),D15*x2_position)*EinzLast_Pz2</f>
        <v>12857.1428571429</v>
      </c>
      <c r="I15" s="76" t="n">
        <f aca="false">SUM(F15,G15,H15)</f>
        <v>33428.5714285714</v>
      </c>
      <c r="J15" s="73" t="n">
        <f aca="false">B15</f>
        <v>1.2</v>
      </c>
      <c r="K15" s="73"/>
      <c r="L15" s="0" t="n">
        <v>0.3</v>
      </c>
      <c r="M15" s="0" t="n">
        <v>0.6</v>
      </c>
      <c r="N15" s="0" t="n">
        <v>0.9</v>
      </c>
      <c r="O15" s="0" t="n">
        <v>1.2</v>
      </c>
    </row>
    <row r="16" customFormat="false" ht="15" hidden="false" customHeight="false" outlineLevel="0" collapsed="false">
      <c r="B16" s="68" t="n">
        <f aca="false">IF(L=3.5,Momente!L16,IF(L=7,Momente!M16,IF(L=10.5,Momente!N16,IF(L=0,"Keine Länge!",Momente!O16))))</f>
        <v>1.4</v>
      </c>
      <c r="C16" s="69" t="n">
        <f aca="false">B16/L</f>
        <v>0.1</v>
      </c>
      <c r="D16" s="69" t="n">
        <f aca="false">(L-B16)/L</f>
        <v>0.9</v>
      </c>
      <c r="E16" s="52"/>
      <c r="F16" s="68" t="n">
        <f aca="false">((C16*D16)*qz_pz*L^2)/2</f>
        <v>0</v>
      </c>
      <c r="G16" s="68" t="n">
        <f aca="false">IF(B16&lt;=$B$5,C16*(L-x1_position),D16*x1_position)*EinzLast_Pz1</f>
        <v>24000</v>
      </c>
      <c r="H16" s="75" t="n">
        <f aca="false">IF(B16&lt;=$C$5,C16*(L-x2_position),D16*x2_position)*EinzLast_Pz2</f>
        <v>15000</v>
      </c>
      <c r="I16" s="76" t="n">
        <f aca="false">SUM(F16,G16,H16)</f>
        <v>39000</v>
      </c>
      <c r="J16" s="73" t="n">
        <f aca="false">B16</f>
        <v>1.4</v>
      </c>
      <c r="K16" s="73"/>
      <c r="L16" s="0" t="n">
        <v>0.35</v>
      </c>
      <c r="M16" s="0" t="n">
        <v>0.7</v>
      </c>
      <c r="N16" s="0" t="n">
        <v>1.05</v>
      </c>
      <c r="O16" s="0" t="n">
        <v>1.4</v>
      </c>
    </row>
    <row r="17" customFormat="false" ht="15" hidden="false" customHeight="false" outlineLevel="0" collapsed="false">
      <c r="B17" s="68" t="n">
        <f aca="false">IF(L=3.5,Momente!L17,IF(L=7,Momente!M17,IF(L=10.5,Momente!N17,IF(L=0,"Keine Länge!",Momente!O17))))</f>
        <v>1.6</v>
      </c>
      <c r="C17" s="69" t="n">
        <f aca="false">B17/L</f>
        <v>0.114285714285714</v>
      </c>
      <c r="D17" s="69" t="n">
        <f aca="false">(L-B17)/L</f>
        <v>0.885714285714286</v>
      </c>
      <c r="E17" s="52"/>
      <c r="F17" s="68" t="n">
        <f aca="false">((C17*D17)*qz_pz*L^2)/2</f>
        <v>0</v>
      </c>
      <c r="G17" s="68" t="n">
        <f aca="false">IF(B17&lt;=$B$5,C17*(L-x1_position),D17*x1_position)*EinzLast_Pz1</f>
        <v>27428.5714285714</v>
      </c>
      <c r="H17" s="75" t="n">
        <f aca="false">IF(B17&lt;=$C$5,C17*(L-x2_position),D17*x2_position)*EinzLast_Pz2</f>
        <v>17142.8571428571</v>
      </c>
      <c r="I17" s="76" t="n">
        <f aca="false">SUM(F17,G17,H17)</f>
        <v>44571.4285714286</v>
      </c>
      <c r="J17" s="73" t="n">
        <f aca="false">B17</f>
        <v>1.6</v>
      </c>
      <c r="K17" s="73"/>
      <c r="L17" s="0" t="n">
        <v>0.4</v>
      </c>
      <c r="M17" s="0" t="n">
        <v>0.8</v>
      </c>
      <c r="N17" s="0" t="n">
        <v>1.2</v>
      </c>
      <c r="O17" s="0" t="n">
        <v>1.6</v>
      </c>
    </row>
    <row r="18" customFormat="false" ht="15" hidden="false" customHeight="false" outlineLevel="0" collapsed="false">
      <c r="B18" s="68" t="n">
        <f aca="false">IF(L=3.5,Momente!L18,IF(L=7,Momente!M18,IF(L=10.5,Momente!N18,IF(L=0,"Keine Länge!",Momente!O18))))</f>
        <v>1.8</v>
      </c>
      <c r="C18" s="69" t="n">
        <f aca="false">B18/L</f>
        <v>0.128571428571429</v>
      </c>
      <c r="D18" s="69" t="n">
        <f aca="false">(L-B18)/L</f>
        <v>0.871428571428571</v>
      </c>
      <c r="E18" s="52"/>
      <c r="F18" s="68" t="n">
        <f aca="false">((C18*D18)*qz_pz*L^2)/2</f>
        <v>0</v>
      </c>
      <c r="G18" s="68" t="n">
        <f aca="false">IF(B18&lt;=$B$5,C18*(L-x1_position),D18*x1_position)*EinzLast_Pz1</f>
        <v>30857.1428571429</v>
      </c>
      <c r="H18" s="75" t="n">
        <f aca="false">IF(B18&lt;=$C$5,C18*(L-x2_position),D18*x2_position)*EinzLast_Pz2</f>
        <v>19285.7142857143</v>
      </c>
      <c r="I18" s="76" t="n">
        <f aca="false">SUM(F18,G18,H18)</f>
        <v>50142.8571428572</v>
      </c>
      <c r="J18" s="73" t="n">
        <f aca="false">B18</f>
        <v>1.8</v>
      </c>
      <c r="K18" s="73"/>
      <c r="L18" s="0" t="n">
        <v>0.45</v>
      </c>
      <c r="M18" s="0" t="n">
        <v>0.9</v>
      </c>
      <c r="N18" s="0" t="n">
        <v>1.35</v>
      </c>
      <c r="O18" s="0" t="n">
        <v>1.8</v>
      </c>
    </row>
    <row r="19" customFormat="false" ht="15" hidden="false" customHeight="false" outlineLevel="0" collapsed="false">
      <c r="B19" s="68" t="n">
        <f aca="false">IF(L=3.5,Momente!L19,IF(L=7,Momente!M19,IF(L=10.5,Momente!N19,IF(L=0,"Keine Länge!",Momente!O19))))</f>
        <v>2</v>
      </c>
      <c r="C19" s="69" t="n">
        <f aca="false">B19/L</f>
        <v>0.142857142857143</v>
      </c>
      <c r="D19" s="69" t="n">
        <f aca="false">(L-B19)/L</f>
        <v>0.857142857142857</v>
      </c>
      <c r="E19" s="52"/>
      <c r="F19" s="68" t="n">
        <f aca="false">((C19*D19)*qz_pz*L^2)/2</f>
        <v>0</v>
      </c>
      <c r="G19" s="68" t="n">
        <f aca="false">IF(B19&lt;=$B$5,C19*(L-x1_position),D19*x1_position)*EinzLast_Pz1</f>
        <v>34285.7142857143</v>
      </c>
      <c r="H19" s="75" t="n">
        <f aca="false">IF(B19&lt;=$C$5,C19*(L-x2_position),D19*x2_position)*EinzLast_Pz2</f>
        <v>21428.5714285714</v>
      </c>
      <c r="I19" s="76" t="n">
        <f aca="false">SUM(F19,G19,H19)</f>
        <v>55714.2857142857</v>
      </c>
      <c r="J19" s="73" t="n">
        <f aca="false">B19</f>
        <v>2</v>
      </c>
      <c r="K19" s="73"/>
      <c r="L19" s="0" t="n">
        <v>0.5</v>
      </c>
      <c r="M19" s="0" t="n">
        <v>1</v>
      </c>
      <c r="N19" s="0" t="n">
        <v>1.5</v>
      </c>
      <c r="O19" s="0" t="n">
        <v>2</v>
      </c>
    </row>
    <row r="20" customFormat="false" ht="15" hidden="false" customHeight="false" outlineLevel="0" collapsed="false">
      <c r="B20" s="68" t="n">
        <f aca="false">IF(L=3.5,Momente!L20,IF(L=7,Momente!M20,IF(L=10.5,Momente!N20,IF(L=0,"Keine Länge!",Momente!O20))))</f>
        <v>2.2</v>
      </c>
      <c r="C20" s="69" t="n">
        <f aca="false">B20/L</f>
        <v>0.157142857142857</v>
      </c>
      <c r="D20" s="69" t="n">
        <f aca="false">(L-B20)/L</f>
        <v>0.842857142857143</v>
      </c>
      <c r="E20" s="52"/>
      <c r="F20" s="68" t="n">
        <f aca="false">((C20*D20)*qz_pz*L^2)/2</f>
        <v>0</v>
      </c>
      <c r="G20" s="68" t="n">
        <f aca="false">IF(B20&lt;=$B$5,C20*(L-x1_position),D20*x1_position)*EinzLast_Pz1</f>
        <v>33714.2857142857</v>
      </c>
      <c r="H20" s="75" t="n">
        <f aca="false">IF(B20&lt;=$C$5,C20*(L-x2_position),D20*x2_position)*EinzLast_Pz2</f>
        <v>23571.4285714286</v>
      </c>
      <c r="I20" s="76" t="n">
        <f aca="false">SUM(F20,G20,H20)</f>
        <v>57285.7142857143</v>
      </c>
      <c r="J20" s="73" t="n">
        <f aca="false">B20</f>
        <v>2.2</v>
      </c>
      <c r="K20" s="73"/>
      <c r="L20" s="0" t="n">
        <v>0.55</v>
      </c>
      <c r="M20" s="0" t="n">
        <v>1.1</v>
      </c>
      <c r="N20" s="0" t="n">
        <v>1.65</v>
      </c>
      <c r="O20" s="0" t="n">
        <v>2.2</v>
      </c>
    </row>
    <row r="21" customFormat="false" ht="15" hidden="false" customHeight="false" outlineLevel="0" collapsed="false">
      <c r="B21" s="68" t="n">
        <f aca="false">IF(L=3.5,Momente!L21,IF(L=7,Momente!M21,IF(L=10.5,Momente!N21,IF(L=0,"Keine Länge!",Momente!O21))))</f>
        <v>2.4</v>
      </c>
      <c r="C21" s="69" t="n">
        <f aca="false">B21/L</f>
        <v>0.171428571428571</v>
      </c>
      <c r="D21" s="69" t="n">
        <f aca="false">(L-B21)/L</f>
        <v>0.828571428571429</v>
      </c>
      <c r="E21" s="52"/>
      <c r="F21" s="68" t="n">
        <f aca="false">((C21*D21)*qz_pz*L^2)/2</f>
        <v>0</v>
      </c>
      <c r="G21" s="68" t="n">
        <f aca="false">IF(B21&lt;=$B$5,C21*(L-x1_position),D21*x1_position)*EinzLast_Pz1</f>
        <v>33142.8571428571</v>
      </c>
      <c r="H21" s="75" t="n">
        <f aca="false">IF(B21&lt;=$C$5,C21*(L-x2_position),D21*x2_position)*EinzLast_Pz2</f>
        <v>25714.2857142857</v>
      </c>
      <c r="I21" s="76" t="n">
        <f aca="false">SUM(F21,G21,H21)</f>
        <v>58857.1428571429</v>
      </c>
      <c r="J21" s="73" t="n">
        <f aca="false">B21</f>
        <v>2.4</v>
      </c>
      <c r="K21" s="73"/>
      <c r="L21" s="0" t="n">
        <v>0.6</v>
      </c>
      <c r="M21" s="0" t="n">
        <v>1.2</v>
      </c>
      <c r="N21" s="0" t="n">
        <v>1.8</v>
      </c>
      <c r="O21" s="0" t="n">
        <v>2.4</v>
      </c>
    </row>
    <row r="22" customFormat="false" ht="15" hidden="false" customHeight="false" outlineLevel="0" collapsed="false">
      <c r="B22" s="68" t="n">
        <f aca="false">IF(L=3.5,Momente!L22,IF(L=7,Momente!M22,IF(L=10.5,Momente!N22,IF(L=0,"Keine Länge!",Momente!O22))))</f>
        <v>2.6</v>
      </c>
      <c r="C22" s="69" t="n">
        <f aca="false">B22/L</f>
        <v>0.185714285714286</v>
      </c>
      <c r="D22" s="69" t="n">
        <f aca="false">(L-B22)/L</f>
        <v>0.814285714285714</v>
      </c>
      <c r="E22" s="52"/>
      <c r="F22" s="68" t="n">
        <f aca="false">((C22*D22)*qz_pz*L^2)/2</f>
        <v>0</v>
      </c>
      <c r="G22" s="68" t="n">
        <f aca="false">IF(B22&lt;=$B$5,C22*(L-x1_position),D22*x1_position)*EinzLast_Pz1</f>
        <v>32571.4285714286</v>
      </c>
      <c r="H22" s="75" t="n">
        <f aca="false">IF(B22&lt;=$C$5,C22*(L-x2_position),D22*x2_position)*EinzLast_Pz2</f>
        <v>27857.1428571429</v>
      </c>
      <c r="I22" s="76" t="n">
        <f aca="false">SUM(F22,G22,H22)</f>
        <v>60428.5714285714</v>
      </c>
      <c r="J22" s="73" t="n">
        <f aca="false">B22</f>
        <v>2.6</v>
      </c>
      <c r="K22" s="73"/>
      <c r="L22" s="0" t="n">
        <v>0.65</v>
      </c>
      <c r="M22" s="0" t="n">
        <v>1.3</v>
      </c>
      <c r="N22" s="0" t="n">
        <v>1.95</v>
      </c>
      <c r="O22" s="0" t="n">
        <v>2.6</v>
      </c>
    </row>
    <row r="23" customFormat="false" ht="15" hidden="false" customHeight="false" outlineLevel="0" collapsed="false">
      <c r="B23" s="68" t="n">
        <f aca="false">IF(L=3.5,Momente!L23,IF(L=7,Momente!M23,IF(L=10.5,Momente!N23,IF(L=0,"Keine Länge!",Momente!O23))))</f>
        <v>2.8</v>
      </c>
      <c r="C23" s="69" t="n">
        <f aca="false">B23/L</f>
        <v>0.2</v>
      </c>
      <c r="D23" s="69" t="n">
        <f aca="false">(L-B23)/L</f>
        <v>0.8</v>
      </c>
      <c r="E23" s="52"/>
      <c r="F23" s="68" t="n">
        <f aca="false">((C23*D23)*qz_pz*L^2)/2</f>
        <v>0</v>
      </c>
      <c r="G23" s="68" t="n">
        <f aca="false">IF(B23&lt;=$B$5,C23*(L-x1_position),D23*x1_position)*EinzLast_Pz1</f>
        <v>32000</v>
      </c>
      <c r="H23" s="75" t="n">
        <f aca="false">IF(B23&lt;=$C$5,C23*(L-x2_position),D23*x2_position)*EinzLast_Pz2</f>
        <v>30000</v>
      </c>
      <c r="I23" s="76" t="n">
        <f aca="false">SUM(F23,G23,H23)</f>
        <v>62000</v>
      </c>
      <c r="J23" s="73" t="n">
        <f aca="false">B23</f>
        <v>2.8</v>
      </c>
      <c r="K23" s="73"/>
      <c r="L23" s="0" t="n">
        <v>0.7</v>
      </c>
      <c r="M23" s="0" t="n">
        <v>1.4</v>
      </c>
      <c r="N23" s="0" t="n">
        <v>2.1</v>
      </c>
      <c r="O23" s="0" t="n">
        <v>2.8</v>
      </c>
    </row>
    <row r="24" customFormat="false" ht="15" hidden="false" customHeight="false" outlineLevel="0" collapsed="false">
      <c r="B24" s="68" t="n">
        <f aca="false">IF(L=3.5,Momente!L24,IF(L=7,Momente!M24,IF(L=10.5,Momente!N24,IF(L=0,"Keine Länge!",Momente!O24))))</f>
        <v>3</v>
      </c>
      <c r="C24" s="69" t="n">
        <f aca="false">B24/L</f>
        <v>0.214285714285714</v>
      </c>
      <c r="D24" s="69" t="n">
        <f aca="false">(L-B24)/L</f>
        <v>0.785714285714286</v>
      </c>
      <c r="E24" s="52"/>
      <c r="F24" s="68" t="n">
        <f aca="false">((C24*D24)*qz_pz*L^2)/2</f>
        <v>0</v>
      </c>
      <c r="G24" s="68" t="n">
        <f aca="false">IF(B24&lt;=$B$5,C24*(L-x1_position),D24*x1_position)*EinzLast_Pz1</f>
        <v>31428.5714285714</v>
      </c>
      <c r="H24" s="75" t="n">
        <f aca="false">IF(B24&lt;=$C$5,C24*(L-x2_position),D24*x2_position)*EinzLast_Pz2</f>
        <v>32142.8571428571</v>
      </c>
      <c r="I24" s="76" t="n">
        <f aca="false">SUM(F24,G24,H24)</f>
        <v>63571.4285714286</v>
      </c>
      <c r="J24" s="73" t="n">
        <f aca="false">B24</f>
        <v>3</v>
      </c>
      <c r="K24" s="73"/>
      <c r="L24" s="0" t="n">
        <v>0.75</v>
      </c>
      <c r="M24" s="0" t="n">
        <v>1.5</v>
      </c>
      <c r="N24" s="0" t="n">
        <v>2.25</v>
      </c>
      <c r="O24" s="0" t="n">
        <v>3</v>
      </c>
    </row>
    <row r="25" customFormat="false" ht="15" hidden="false" customHeight="false" outlineLevel="0" collapsed="false">
      <c r="B25" s="68" t="n">
        <f aca="false">IF(L=3.5,Momente!L25,IF(L=7,Momente!M25,IF(L=10.5,Momente!N25,IF(L=0,"Keine Länge!",Momente!O25))))</f>
        <v>3.2</v>
      </c>
      <c r="C25" s="69" t="n">
        <f aca="false">B25/L</f>
        <v>0.228571428571429</v>
      </c>
      <c r="D25" s="69" t="n">
        <f aca="false">(L-B25)/L</f>
        <v>0.771428571428571</v>
      </c>
      <c r="E25" s="52"/>
      <c r="F25" s="68" t="n">
        <f aca="false">((C25*D25)*qz_pz*L^2)/2</f>
        <v>0</v>
      </c>
      <c r="G25" s="68" t="n">
        <f aca="false">IF(B25&lt;=$B$5,C25*(L-x1_position),D25*x1_position)*EinzLast_Pz1</f>
        <v>30857.1428571429</v>
      </c>
      <c r="H25" s="75" t="n">
        <f aca="false">IF(B25&lt;=$C$5,C25*(L-x2_position),D25*x2_position)*EinzLast_Pz2</f>
        <v>34285.7142857143</v>
      </c>
      <c r="I25" s="76" t="n">
        <f aca="false">SUM(F25,G25,H25)</f>
        <v>65142.8571428571</v>
      </c>
      <c r="J25" s="73" t="n">
        <f aca="false">B25</f>
        <v>3.2</v>
      </c>
      <c r="K25" s="73"/>
      <c r="L25" s="0" t="n">
        <v>0.8</v>
      </c>
      <c r="M25" s="0" t="n">
        <v>1.6</v>
      </c>
      <c r="N25" s="0" t="n">
        <v>2.4</v>
      </c>
      <c r="O25" s="0" t="n">
        <v>3.2</v>
      </c>
    </row>
    <row r="26" customFormat="false" ht="15" hidden="false" customHeight="false" outlineLevel="0" collapsed="false">
      <c r="B26" s="68" t="n">
        <f aca="false">IF(L=3.5,Momente!L26,IF(L=7,Momente!M26,IF(L=10.5,Momente!N26,IF(L=0,"Keine Länge!",Momente!O26))))</f>
        <v>3.4</v>
      </c>
      <c r="C26" s="69" t="n">
        <f aca="false">B26/L</f>
        <v>0.242857142857143</v>
      </c>
      <c r="D26" s="69" t="n">
        <f aca="false">(L-B26)/L</f>
        <v>0.757142857142857</v>
      </c>
      <c r="E26" s="52"/>
      <c r="F26" s="68" t="n">
        <f aca="false">((C26*D26)*qz_pz*L^2)/2</f>
        <v>0</v>
      </c>
      <c r="G26" s="68" t="n">
        <f aca="false">IF(B26&lt;=$B$5,C26*(L-x1_position),D26*x1_position)*EinzLast_Pz1</f>
        <v>30285.7142857143</v>
      </c>
      <c r="H26" s="75" t="n">
        <f aca="false">IF(B26&lt;=$C$5,C26*(L-x2_position),D26*x2_position)*EinzLast_Pz2</f>
        <v>36428.5714285714</v>
      </c>
      <c r="I26" s="76" t="n">
        <f aca="false">SUM(F26,G26,H26)</f>
        <v>66714.2857142857</v>
      </c>
      <c r="J26" s="73" t="n">
        <f aca="false">B26</f>
        <v>3.4</v>
      </c>
      <c r="K26" s="73"/>
      <c r="L26" s="0" t="n">
        <v>0.85</v>
      </c>
      <c r="M26" s="0" t="n">
        <v>1.7</v>
      </c>
      <c r="N26" s="0" t="n">
        <v>2.55</v>
      </c>
      <c r="O26" s="0" t="n">
        <v>3.4</v>
      </c>
    </row>
    <row r="27" customFormat="false" ht="15" hidden="false" customHeight="false" outlineLevel="0" collapsed="false">
      <c r="B27" s="68" t="n">
        <f aca="false">IF(L=3.5,Momente!L27,IF(L=7,Momente!M27,IF(L=10.5,Momente!N27,IF(L=0,"Keine Länge!",Momente!O27))))</f>
        <v>3.6</v>
      </c>
      <c r="C27" s="69" t="n">
        <f aca="false">B27/L</f>
        <v>0.257142857142857</v>
      </c>
      <c r="D27" s="69" t="n">
        <f aca="false">(L-B27)/L</f>
        <v>0.742857142857143</v>
      </c>
      <c r="E27" s="52"/>
      <c r="F27" s="68" t="n">
        <f aca="false">((C27*D27)*qz_pz*L^2)/2</f>
        <v>0</v>
      </c>
      <c r="G27" s="68" t="n">
        <f aca="false">IF(B27&lt;=$B$5,C27*(L-x1_position),D27*x1_position)*EinzLast_Pz1</f>
        <v>29714.2857142857</v>
      </c>
      <c r="H27" s="75" t="n">
        <f aca="false">IF(B27&lt;=$C$5,C27*(L-x2_position),D27*x2_position)*EinzLast_Pz2</f>
        <v>38571.4285714286</v>
      </c>
      <c r="I27" s="76" t="n">
        <f aca="false">SUM(F27,G27,H27)</f>
        <v>68285.7142857143</v>
      </c>
      <c r="J27" s="73" t="n">
        <f aca="false">B27</f>
        <v>3.6</v>
      </c>
      <c r="K27" s="73"/>
      <c r="L27" s="0" t="n">
        <v>0.9</v>
      </c>
      <c r="M27" s="0" t="n">
        <v>1.8</v>
      </c>
      <c r="N27" s="0" t="n">
        <v>2.7</v>
      </c>
      <c r="O27" s="0" t="n">
        <v>3.6</v>
      </c>
    </row>
    <row r="28" customFormat="false" ht="15" hidden="false" customHeight="false" outlineLevel="0" collapsed="false">
      <c r="B28" s="68" t="n">
        <f aca="false">IF(L=3.5,Momente!L28,IF(L=7,Momente!M28,IF(L=10.5,Momente!N28,IF(L=0,"Keine Länge!",Momente!O28))))</f>
        <v>3.8</v>
      </c>
      <c r="C28" s="69" t="n">
        <f aca="false">B28/L</f>
        <v>0.271428571428571</v>
      </c>
      <c r="D28" s="69" t="n">
        <f aca="false">(L-B28)/L</f>
        <v>0.728571428571429</v>
      </c>
      <c r="E28" s="52"/>
      <c r="F28" s="68" t="n">
        <f aca="false">((C28*D28)*qz_pz*L^2)/2</f>
        <v>0</v>
      </c>
      <c r="G28" s="68" t="n">
        <f aca="false">IF(B28&lt;=$B$5,C28*(L-x1_position),D28*x1_position)*EinzLast_Pz1</f>
        <v>29142.8571428571</v>
      </c>
      <c r="H28" s="75" t="n">
        <f aca="false">IF(B28&lt;=$C$5,C28*(L-x2_position),D28*x2_position)*EinzLast_Pz2</f>
        <v>40714.2857142857</v>
      </c>
      <c r="I28" s="76" t="n">
        <f aca="false">SUM(F28,G28,H28)</f>
        <v>69857.1428571429</v>
      </c>
      <c r="J28" s="73" t="n">
        <f aca="false">B28</f>
        <v>3.8</v>
      </c>
      <c r="K28" s="73"/>
      <c r="L28" s="0" t="n">
        <v>0.95</v>
      </c>
      <c r="M28" s="0" t="n">
        <v>1.9</v>
      </c>
      <c r="N28" s="0" t="n">
        <v>2.85</v>
      </c>
      <c r="O28" s="0" t="n">
        <v>3.8</v>
      </c>
      <c r="Q28" s="0" t="s">
        <v>69</v>
      </c>
      <c r="R28" s="73" t="n">
        <f aca="false">MAX(I9:I79)</f>
        <v>90285.7142857143</v>
      </c>
    </row>
    <row r="29" customFormat="false" ht="15" hidden="false" customHeight="false" outlineLevel="0" collapsed="false">
      <c r="B29" s="68" t="n">
        <f aca="false">IF(L=3.5,Momente!L29,IF(L=7,Momente!M29,IF(L=10.5,Momente!N29,IF(L=0,"Keine Länge!",Momente!O29))))</f>
        <v>4</v>
      </c>
      <c r="C29" s="69" t="n">
        <f aca="false">B29/L</f>
        <v>0.285714285714286</v>
      </c>
      <c r="D29" s="69" t="n">
        <f aca="false">(L-B29)/L</f>
        <v>0.714285714285714</v>
      </c>
      <c r="E29" s="52"/>
      <c r="F29" s="68" t="n">
        <f aca="false">((C29*D29)*qz_pz*L^2)/2</f>
        <v>0</v>
      </c>
      <c r="G29" s="68" t="n">
        <f aca="false">IF(B29&lt;=$B$5,C29*(L-x1_position),D29*x1_position)*EinzLast_Pz1</f>
        <v>28571.4285714286</v>
      </c>
      <c r="H29" s="75" t="n">
        <f aca="false">IF(B29&lt;=$C$5,C29*(L-x2_position),D29*x2_position)*EinzLast_Pz2</f>
        <v>42857.1428571429</v>
      </c>
      <c r="I29" s="76" t="n">
        <f aca="false">SUM(F29,G29,H29)</f>
        <v>71428.5714285714</v>
      </c>
      <c r="J29" s="73" t="n">
        <f aca="false">B29</f>
        <v>4</v>
      </c>
      <c r="K29" s="73"/>
      <c r="L29" s="0" t="n">
        <v>1</v>
      </c>
      <c r="M29" s="0" t="n">
        <v>2</v>
      </c>
      <c r="N29" s="0" t="n">
        <v>3</v>
      </c>
      <c r="O29" s="0" t="n">
        <v>4</v>
      </c>
      <c r="Q29" s="0" t="s">
        <v>70</v>
      </c>
      <c r="R29" s="0" t="n">
        <f aca="false">VLOOKUP(R28,I9:J79,2,0)</f>
        <v>6.4</v>
      </c>
    </row>
    <row r="30" customFormat="false" ht="15" hidden="false" customHeight="false" outlineLevel="0" collapsed="false">
      <c r="B30" s="68" t="n">
        <f aca="false">IF(L=3.5,Momente!L30,IF(L=7,Momente!M30,IF(L=10.5,Momente!N30,IF(L=0,"Keine Länge!",Momente!O30))))</f>
        <v>4.2</v>
      </c>
      <c r="C30" s="69" t="n">
        <f aca="false">B30/L</f>
        <v>0.3</v>
      </c>
      <c r="D30" s="69" t="n">
        <f aca="false">(L-B30)/L</f>
        <v>0.7</v>
      </c>
      <c r="E30" s="52"/>
      <c r="F30" s="68" t="n">
        <f aca="false">((C30*D30)*qz_pz*L^2)/2</f>
        <v>0</v>
      </c>
      <c r="G30" s="68" t="n">
        <f aca="false">IF(B30&lt;=$B$5,C30*(L-x1_position),D30*x1_position)*EinzLast_Pz1</f>
        <v>28000</v>
      </c>
      <c r="H30" s="75" t="n">
        <f aca="false">IF(B30&lt;=$C$5,C30*(L-x2_position),D30*x2_position)*EinzLast_Pz2</f>
        <v>45000</v>
      </c>
      <c r="I30" s="76" t="n">
        <f aca="false">SUM(F30,G30,H30)</f>
        <v>73000</v>
      </c>
      <c r="J30" s="73" t="n">
        <f aca="false">B30</f>
        <v>4.2</v>
      </c>
      <c r="K30" s="73"/>
      <c r="L30" s="0" t="n">
        <v>1.05</v>
      </c>
      <c r="M30" s="0" t="n">
        <v>2.1</v>
      </c>
      <c r="N30" s="0" t="n">
        <v>3.15</v>
      </c>
      <c r="O30" s="0" t="n">
        <v>4.2</v>
      </c>
    </row>
    <row r="31" customFormat="false" ht="15" hidden="false" customHeight="false" outlineLevel="0" collapsed="false">
      <c r="B31" s="68" t="n">
        <f aca="false">IF(L=3.5,Momente!L31,IF(L=7,Momente!M31,IF(L=10.5,Momente!N31,IF(L=0,"Keine Länge!",Momente!O31))))</f>
        <v>4.4</v>
      </c>
      <c r="C31" s="69" t="n">
        <f aca="false">B31/L</f>
        <v>0.314285714285714</v>
      </c>
      <c r="D31" s="69" t="n">
        <f aca="false">(L-B31)/L</f>
        <v>0.685714285714286</v>
      </c>
      <c r="E31" s="52"/>
      <c r="F31" s="68" t="n">
        <f aca="false">((C31*D31)*qz_pz*L^2)/2</f>
        <v>0</v>
      </c>
      <c r="G31" s="68" t="n">
        <f aca="false">IF(B31&lt;=$B$5,C31*(L-x1_position),D31*x1_position)*EinzLast_Pz1</f>
        <v>27428.5714285714</v>
      </c>
      <c r="H31" s="75" t="n">
        <f aca="false">IF(B31&lt;=$C$5,C31*(L-x2_position),D31*x2_position)*EinzLast_Pz2</f>
        <v>47142.8571428572</v>
      </c>
      <c r="I31" s="76" t="n">
        <f aca="false">SUM(F31,G31,H31)</f>
        <v>74571.4285714286</v>
      </c>
      <c r="J31" s="73" t="n">
        <f aca="false">B31</f>
        <v>4.4</v>
      </c>
      <c r="K31" s="73"/>
      <c r="L31" s="0" t="n">
        <v>1.1</v>
      </c>
      <c r="M31" s="0" t="n">
        <v>2.2</v>
      </c>
      <c r="N31" s="0" t="n">
        <v>3.3</v>
      </c>
      <c r="O31" s="0" t="n">
        <v>4.4</v>
      </c>
    </row>
    <row r="32" customFormat="false" ht="15" hidden="false" customHeight="false" outlineLevel="0" collapsed="false">
      <c r="B32" s="68" t="n">
        <f aca="false">IF(L=3.5,Momente!L32,IF(L=7,Momente!M32,IF(L=10.5,Momente!N32,IF(L=0,"Keine Länge!",Momente!O32))))</f>
        <v>4.6</v>
      </c>
      <c r="C32" s="69" t="n">
        <f aca="false">B32/L</f>
        <v>0.328571428571429</v>
      </c>
      <c r="D32" s="69" t="n">
        <f aca="false">(L-B32)/L</f>
        <v>0.671428571428571</v>
      </c>
      <c r="E32" s="52"/>
      <c r="F32" s="68" t="n">
        <f aca="false">((C32*D32)*qz_pz*L^2)/2</f>
        <v>0</v>
      </c>
      <c r="G32" s="68" t="n">
        <f aca="false">IF(B32&lt;=$B$5,C32*(L-x1_position),D32*x1_position)*EinzLast_Pz1</f>
        <v>26857.1428571429</v>
      </c>
      <c r="H32" s="75" t="n">
        <f aca="false">IF(B32&lt;=$C$5,C32*(L-x2_position),D32*x2_position)*EinzLast_Pz2</f>
        <v>49285.7142857143</v>
      </c>
      <c r="I32" s="76" t="n">
        <f aca="false">SUM(F32,G32,H32)</f>
        <v>76142.8571428572</v>
      </c>
      <c r="J32" s="73" t="n">
        <f aca="false">B32</f>
        <v>4.6</v>
      </c>
      <c r="K32" s="73"/>
      <c r="L32" s="0" t="n">
        <v>1.15</v>
      </c>
      <c r="M32" s="0" t="n">
        <v>2.3</v>
      </c>
      <c r="N32" s="0" t="n">
        <v>3.45</v>
      </c>
      <c r="O32" s="0" t="n">
        <v>4.6</v>
      </c>
    </row>
    <row r="33" customFormat="false" ht="15" hidden="false" customHeight="false" outlineLevel="0" collapsed="false">
      <c r="B33" s="68" t="n">
        <f aca="false">IF(L=3.5,Momente!L33,IF(L=7,Momente!M33,IF(L=10.5,Momente!N33,IF(L=0,"Keine Länge!",Momente!O33))))</f>
        <v>4.8</v>
      </c>
      <c r="C33" s="69" t="n">
        <f aca="false">B33/L</f>
        <v>0.342857142857143</v>
      </c>
      <c r="D33" s="69" t="n">
        <f aca="false">(L-B33)/L</f>
        <v>0.657142857142857</v>
      </c>
      <c r="E33" s="52"/>
      <c r="F33" s="68" t="n">
        <f aca="false">((C33*D33)*qz_pz*L^2)/2</f>
        <v>0</v>
      </c>
      <c r="G33" s="68" t="n">
        <f aca="false">IF(B33&lt;=$B$5,C33*(L-x1_position),D33*x1_position)*EinzLast_Pz1</f>
        <v>26285.7142857143</v>
      </c>
      <c r="H33" s="75" t="n">
        <f aca="false">IF(B33&lt;=$C$5,C33*(L-x2_position),D33*x2_position)*EinzLast_Pz2</f>
        <v>51428.5714285714</v>
      </c>
      <c r="I33" s="76" t="n">
        <f aca="false">SUM(F33,G33,H33)</f>
        <v>77714.2857142857</v>
      </c>
      <c r="J33" s="73" t="n">
        <f aca="false">B33</f>
        <v>4.8</v>
      </c>
      <c r="K33" s="73"/>
      <c r="L33" s="0" t="n">
        <v>1.2</v>
      </c>
      <c r="M33" s="0" t="n">
        <v>2.4</v>
      </c>
      <c r="N33" s="0" t="n">
        <v>3.6</v>
      </c>
      <c r="O33" s="0" t="n">
        <v>4.8</v>
      </c>
    </row>
    <row r="34" customFormat="false" ht="15" hidden="false" customHeight="false" outlineLevel="0" collapsed="false">
      <c r="B34" s="68" t="n">
        <f aca="false">IF(L=3.5,Momente!L34,IF(L=7,Momente!M34,IF(L=10.5,Momente!N34,IF(L=0,"Keine Länge!",Momente!O34))))</f>
        <v>5</v>
      </c>
      <c r="C34" s="69" t="n">
        <f aca="false">B34/L</f>
        <v>0.357142857142857</v>
      </c>
      <c r="D34" s="69" t="n">
        <f aca="false">(L-B34)/L</f>
        <v>0.642857142857143</v>
      </c>
      <c r="E34" s="52"/>
      <c r="F34" s="68" t="n">
        <f aca="false">((C34*D34)*qz_pz*L^2)/2</f>
        <v>0</v>
      </c>
      <c r="G34" s="68" t="n">
        <f aca="false">IF(B34&lt;=$B$5,C34*(L-x1_position),D34*x1_position)*EinzLast_Pz1</f>
        <v>25714.2857142857</v>
      </c>
      <c r="H34" s="75" t="n">
        <f aca="false">IF(B34&lt;=$C$5,C34*(L-x2_position),D34*x2_position)*EinzLast_Pz2</f>
        <v>53571.4285714286</v>
      </c>
      <c r="I34" s="76" t="n">
        <f aca="false">SUM(F34,G34,H34)</f>
        <v>79285.7142857143</v>
      </c>
      <c r="J34" s="73" t="n">
        <f aca="false">B34</f>
        <v>5</v>
      </c>
      <c r="K34" s="73"/>
      <c r="L34" s="0" t="n">
        <v>1.25</v>
      </c>
      <c r="M34" s="0" t="n">
        <v>2.5</v>
      </c>
      <c r="N34" s="0" t="n">
        <v>3.75</v>
      </c>
      <c r="O34" s="0" t="n">
        <v>5</v>
      </c>
    </row>
    <row r="35" customFormat="false" ht="15" hidden="false" customHeight="false" outlineLevel="0" collapsed="false">
      <c r="B35" s="68" t="n">
        <f aca="false">IF(L=3.5,Momente!L35,IF(L=7,Momente!M35,IF(L=10.5,Momente!N35,IF(L=0,"Keine Länge!",Momente!O35))))</f>
        <v>5.2</v>
      </c>
      <c r="C35" s="69" t="n">
        <f aca="false">B35/L</f>
        <v>0.371428571428571</v>
      </c>
      <c r="D35" s="69" t="n">
        <f aca="false">(L-B35)/L</f>
        <v>0.628571428571429</v>
      </c>
      <c r="E35" s="52"/>
      <c r="F35" s="68" t="n">
        <f aca="false">((C35*D35)*qz_pz*L^2)/2</f>
        <v>0</v>
      </c>
      <c r="G35" s="68" t="n">
        <f aca="false">IF(B35&lt;=$B$5,C35*(L-x1_position),D35*x1_position)*EinzLast_Pz1</f>
        <v>25142.8571428571</v>
      </c>
      <c r="H35" s="75" t="n">
        <f aca="false">IF(B35&lt;=$C$5,C35*(L-x2_position),D35*x2_position)*EinzLast_Pz2</f>
        <v>55714.2857142857</v>
      </c>
      <c r="I35" s="76" t="n">
        <f aca="false">SUM(F35,G35,H35)</f>
        <v>80857.1428571429</v>
      </c>
      <c r="J35" s="73" t="n">
        <f aca="false">B35</f>
        <v>5.2</v>
      </c>
      <c r="K35" s="73"/>
      <c r="L35" s="0" t="n">
        <v>1.3</v>
      </c>
      <c r="M35" s="0" t="n">
        <v>2.6</v>
      </c>
      <c r="N35" s="0" t="n">
        <v>3.9</v>
      </c>
      <c r="O35" s="0" t="n">
        <v>5.2</v>
      </c>
    </row>
    <row r="36" customFormat="false" ht="15" hidden="false" customHeight="false" outlineLevel="0" collapsed="false">
      <c r="B36" s="68" t="n">
        <f aca="false">IF(L=3.5,Momente!L36,IF(L=7,Momente!M36,IF(L=10.5,Momente!N36,IF(L=0,"Keine Länge!",Momente!O36))))</f>
        <v>5.4</v>
      </c>
      <c r="C36" s="69" t="n">
        <f aca="false">B36/L</f>
        <v>0.385714285714286</v>
      </c>
      <c r="D36" s="69" t="n">
        <f aca="false">(L-B36)/L</f>
        <v>0.614285714285714</v>
      </c>
      <c r="E36" s="52"/>
      <c r="F36" s="68" t="n">
        <f aca="false">((C36*D36)*qz_pz*L^2)/2</f>
        <v>0</v>
      </c>
      <c r="G36" s="68" t="n">
        <f aca="false">IF(B36&lt;=$B$5,C36*(L-x1_position),D36*x1_position)*EinzLast_Pz1</f>
        <v>24571.4285714286</v>
      </c>
      <c r="H36" s="75" t="n">
        <f aca="false">IF(B36&lt;=$C$5,C36*(L-x2_position),D36*x2_position)*EinzLast_Pz2</f>
        <v>57857.1428571429</v>
      </c>
      <c r="I36" s="76" t="n">
        <f aca="false">SUM(F36,G36,H36)</f>
        <v>82428.5714285714</v>
      </c>
      <c r="J36" s="73" t="n">
        <f aca="false">B36</f>
        <v>5.4</v>
      </c>
      <c r="K36" s="73"/>
      <c r="L36" s="0" t="n">
        <v>1.35</v>
      </c>
      <c r="M36" s="0" t="n">
        <v>2.7</v>
      </c>
      <c r="N36" s="0" t="n">
        <v>4.05</v>
      </c>
      <c r="O36" s="0" t="n">
        <v>5.4</v>
      </c>
    </row>
    <row r="37" customFormat="false" ht="15" hidden="false" customHeight="false" outlineLevel="0" collapsed="false">
      <c r="B37" s="68" t="n">
        <f aca="false">IF(L=3.5,Momente!L37,IF(L=7,Momente!M37,IF(L=10.5,Momente!N37,IF(L=0,"Keine Länge!",Momente!O37))))</f>
        <v>5.6</v>
      </c>
      <c r="C37" s="69" t="n">
        <f aca="false">B37/L</f>
        <v>0.4</v>
      </c>
      <c r="D37" s="69" t="n">
        <f aca="false">(L-B37)/L</f>
        <v>0.6</v>
      </c>
      <c r="E37" s="52"/>
      <c r="F37" s="68" t="n">
        <f aca="false">((C37*D37)*qz_pz*L^2)/2</f>
        <v>0</v>
      </c>
      <c r="G37" s="68" t="n">
        <f aca="false">IF(B37&lt;=$B$5,C37*(L-x1_position),D37*x1_position)*EinzLast_Pz1</f>
        <v>24000</v>
      </c>
      <c r="H37" s="75" t="n">
        <f aca="false">IF(B37&lt;=$C$5,C37*(L-x2_position),D37*x2_position)*EinzLast_Pz2</f>
        <v>60000</v>
      </c>
      <c r="I37" s="76" t="n">
        <f aca="false">SUM(F37,G37,H37)</f>
        <v>84000</v>
      </c>
      <c r="J37" s="73" t="n">
        <f aca="false">B37</f>
        <v>5.6</v>
      </c>
      <c r="K37" s="73"/>
      <c r="L37" s="0" t="n">
        <v>1.4</v>
      </c>
      <c r="M37" s="0" t="n">
        <v>2.8</v>
      </c>
      <c r="N37" s="0" t="n">
        <v>4.2</v>
      </c>
      <c r="O37" s="0" t="n">
        <v>5.6</v>
      </c>
    </row>
    <row r="38" customFormat="false" ht="15" hidden="false" customHeight="false" outlineLevel="0" collapsed="false">
      <c r="B38" s="68" t="n">
        <f aca="false">IF(L=3.5,Momente!L38,IF(L=7,Momente!M38,IF(L=10.5,Momente!N38,IF(L=0,"Keine Länge!",Momente!O38))))</f>
        <v>5.8</v>
      </c>
      <c r="C38" s="69" t="n">
        <f aca="false">B38/L</f>
        <v>0.414285714285714</v>
      </c>
      <c r="D38" s="69" t="n">
        <f aca="false">(L-B38)/L</f>
        <v>0.585714285714286</v>
      </c>
      <c r="E38" s="52"/>
      <c r="F38" s="68" t="n">
        <f aca="false">((C38*D38)*qz_pz*L^2)/2</f>
        <v>0</v>
      </c>
      <c r="G38" s="68" t="n">
        <f aca="false">IF(B38&lt;=$B$5,C38*(L-x1_position),D38*x1_position)*EinzLast_Pz1</f>
        <v>23428.5714285714</v>
      </c>
      <c r="H38" s="75" t="n">
        <f aca="false">IF(B38&lt;=$C$5,C38*(L-x2_position),D38*x2_position)*EinzLast_Pz2</f>
        <v>62142.8571428571</v>
      </c>
      <c r="I38" s="76" t="n">
        <f aca="false">SUM(F38,G38,H38)</f>
        <v>85571.4285714286</v>
      </c>
      <c r="J38" s="73" t="n">
        <f aca="false">B38</f>
        <v>5.8</v>
      </c>
      <c r="K38" s="73"/>
      <c r="L38" s="0" t="n">
        <v>1.45</v>
      </c>
      <c r="M38" s="0" t="n">
        <v>2.9</v>
      </c>
      <c r="N38" s="0" t="n">
        <v>4.35</v>
      </c>
      <c r="O38" s="0" t="n">
        <v>5.8</v>
      </c>
    </row>
    <row r="39" customFormat="false" ht="15" hidden="false" customHeight="false" outlineLevel="0" collapsed="false">
      <c r="B39" s="68" t="n">
        <f aca="false">IF(L=3.5,Momente!L39,IF(L=7,Momente!M39,IF(L=10.5,Momente!N39,IF(L=0,"Keine Länge!",Momente!O39))))</f>
        <v>6</v>
      </c>
      <c r="C39" s="69" t="n">
        <f aca="false">B39/L</f>
        <v>0.428571428571429</v>
      </c>
      <c r="D39" s="69" t="n">
        <f aca="false">(L-B39)/L</f>
        <v>0.571428571428571</v>
      </c>
      <c r="E39" s="52"/>
      <c r="F39" s="68" t="n">
        <f aca="false">((C39*D39)*qz_pz*L^2)/2</f>
        <v>0</v>
      </c>
      <c r="G39" s="68" t="n">
        <f aca="false">IF(B39&lt;=$B$5,C39*(L-x1_position),D39*x1_position)*EinzLast_Pz1</f>
        <v>22857.1428571429</v>
      </c>
      <c r="H39" s="75" t="n">
        <f aca="false">IF(B39&lt;=$C$5,C39*(L-x2_position),D39*x2_position)*EinzLast_Pz2</f>
        <v>64285.7142857143</v>
      </c>
      <c r="I39" s="76" t="n">
        <f aca="false">SUM(F39,G39,H39)</f>
        <v>87142.8571428571</v>
      </c>
      <c r="J39" s="73" t="n">
        <f aca="false">B39</f>
        <v>6</v>
      </c>
      <c r="K39" s="73"/>
      <c r="L39" s="0" t="n">
        <v>1.5</v>
      </c>
      <c r="M39" s="0" t="n">
        <v>3</v>
      </c>
      <c r="N39" s="0" t="n">
        <v>4.5</v>
      </c>
      <c r="O39" s="0" t="n">
        <v>6</v>
      </c>
    </row>
    <row r="40" customFormat="false" ht="15" hidden="false" customHeight="false" outlineLevel="0" collapsed="false">
      <c r="B40" s="68" t="n">
        <f aca="false">IF(L=3.5,Momente!L40,IF(L=7,Momente!M40,IF(L=10.5,Momente!N40,IF(L=0,"Keine Länge!",Momente!O40))))</f>
        <v>6.2</v>
      </c>
      <c r="C40" s="69" t="n">
        <f aca="false">B40/L</f>
        <v>0.442857142857143</v>
      </c>
      <c r="D40" s="69" t="n">
        <f aca="false">(L-B40)/L</f>
        <v>0.557142857142857</v>
      </c>
      <c r="E40" s="52"/>
      <c r="F40" s="68" t="n">
        <f aca="false">((C40*D40)*qz_pz*L^2)/2</f>
        <v>0</v>
      </c>
      <c r="G40" s="68" t="n">
        <f aca="false">IF(B40&lt;=$B$5,C40*(L-x1_position),D40*x1_position)*EinzLast_Pz1</f>
        <v>22285.7142857143</v>
      </c>
      <c r="H40" s="75" t="n">
        <f aca="false">IF(B40&lt;=$C$5,C40*(L-x2_position),D40*x2_position)*EinzLast_Pz2</f>
        <v>66428.5714285714</v>
      </c>
      <c r="I40" s="76" t="n">
        <f aca="false">SUM(F40,G40,H40)</f>
        <v>88714.2857142857</v>
      </c>
      <c r="J40" s="73" t="n">
        <f aca="false">B40</f>
        <v>6.2</v>
      </c>
      <c r="K40" s="73"/>
      <c r="L40" s="0" t="n">
        <v>1.55</v>
      </c>
      <c r="M40" s="0" t="n">
        <v>3.1</v>
      </c>
      <c r="N40" s="0" t="n">
        <v>4.65</v>
      </c>
      <c r="O40" s="0" t="n">
        <v>6.2</v>
      </c>
    </row>
    <row r="41" customFormat="false" ht="15" hidden="false" customHeight="false" outlineLevel="0" collapsed="false">
      <c r="B41" s="68" t="n">
        <f aca="false">IF(L=3.5,Momente!L41,IF(L=7,Momente!M41,IF(L=10.5,Momente!N41,IF(L=0,"Keine Länge!",Momente!O41))))</f>
        <v>6.4</v>
      </c>
      <c r="C41" s="69" t="n">
        <f aca="false">B41/L</f>
        <v>0.457142857142857</v>
      </c>
      <c r="D41" s="69" t="n">
        <f aca="false">(L-B41)/L</f>
        <v>0.542857142857143</v>
      </c>
      <c r="E41" s="52"/>
      <c r="F41" s="68" t="n">
        <f aca="false">((C41*D41)*qz_pz*L^2)/2</f>
        <v>0</v>
      </c>
      <c r="G41" s="68" t="n">
        <f aca="false">IF(B41&lt;=$B$5,C41*(L-x1_position),D41*x1_position)*EinzLast_Pz1</f>
        <v>21714.2857142857</v>
      </c>
      <c r="H41" s="75" t="n">
        <f aca="false">IF(B41&lt;=$C$5,C41*(L-x2_position),D41*x2_position)*EinzLast_Pz2</f>
        <v>68571.4285714286</v>
      </c>
      <c r="I41" s="76" t="n">
        <f aca="false">SUM(F41,G41,H41)</f>
        <v>90285.7142857143</v>
      </c>
      <c r="J41" s="73" t="n">
        <f aca="false">B41</f>
        <v>6.4</v>
      </c>
      <c r="K41" s="73"/>
      <c r="L41" s="0" t="n">
        <v>1.6</v>
      </c>
      <c r="M41" s="0" t="n">
        <v>3.2</v>
      </c>
      <c r="N41" s="0" t="n">
        <v>4.8</v>
      </c>
      <c r="O41" s="0" t="n">
        <v>6.4</v>
      </c>
    </row>
    <row r="42" customFormat="false" ht="15" hidden="false" customHeight="false" outlineLevel="0" collapsed="false">
      <c r="B42" s="68" t="n">
        <f aca="false">IF(L=3.5,Momente!L42,IF(L=7,Momente!M42,IF(L=10.5,Momente!N42,IF(L=0,"Keine Länge!",Momente!O42))))</f>
        <v>6.6</v>
      </c>
      <c r="C42" s="69" t="n">
        <f aca="false">B42/L</f>
        <v>0.471428571428571</v>
      </c>
      <c r="D42" s="69" t="n">
        <f aca="false">(L-B42)/L</f>
        <v>0.528571428571429</v>
      </c>
      <c r="E42" s="52"/>
      <c r="F42" s="68" t="n">
        <f aca="false">((C42*D42)*qz_pz*L^2)/2</f>
        <v>0</v>
      </c>
      <c r="G42" s="68" t="n">
        <f aca="false">IF(B42&lt;=$B$5,C42*(L-x1_position),D42*x1_position)*EinzLast_Pz1</f>
        <v>21142.8571428571</v>
      </c>
      <c r="H42" s="75" t="n">
        <f aca="false">IF(B42&lt;=$C$5,C42*(L-x2_position),D42*x2_position)*EinzLast_Pz2</f>
        <v>68714.2857142857</v>
      </c>
      <c r="I42" s="76" t="n">
        <f aca="false">SUM(F42,G42,H42)</f>
        <v>89857.1428571429</v>
      </c>
      <c r="J42" s="73" t="n">
        <f aca="false">B42</f>
        <v>6.6</v>
      </c>
      <c r="K42" s="73"/>
      <c r="L42" s="0" t="n">
        <v>1.65</v>
      </c>
      <c r="M42" s="0" t="n">
        <v>3.3</v>
      </c>
      <c r="N42" s="0" t="n">
        <v>4.95</v>
      </c>
      <c r="O42" s="0" t="n">
        <v>6.6</v>
      </c>
    </row>
    <row r="43" customFormat="false" ht="15" hidden="false" customHeight="false" outlineLevel="0" collapsed="false">
      <c r="B43" s="68" t="n">
        <f aca="false">IF(L=3.5,Momente!L43,IF(L=7,Momente!M43,IF(L=10.5,Momente!N43,IF(L=0,"Keine Länge!",Momente!O43))))</f>
        <v>6.8</v>
      </c>
      <c r="C43" s="69" t="n">
        <f aca="false">B43/L</f>
        <v>0.485714285714286</v>
      </c>
      <c r="D43" s="69" t="n">
        <f aca="false">(L-B43)/L</f>
        <v>0.514285714285714</v>
      </c>
      <c r="E43" s="52"/>
      <c r="F43" s="68" t="n">
        <f aca="false">((C43*D43)*qz_pz*L^2)/2</f>
        <v>0</v>
      </c>
      <c r="G43" s="68" t="n">
        <f aca="false">IF(B43&lt;=$B$5,C43*(L-x1_position),D43*x1_position)*EinzLast_Pz1</f>
        <v>20571.4285714286</v>
      </c>
      <c r="H43" s="75" t="n">
        <f aca="false">IF(B43&lt;=$C$5,C43*(L-x2_position),D43*x2_position)*EinzLast_Pz2</f>
        <v>66857.1428571429</v>
      </c>
      <c r="I43" s="76" t="n">
        <f aca="false">SUM(F43,G43,H43)</f>
        <v>87428.5714285715</v>
      </c>
      <c r="J43" s="73" t="n">
        <f aca="false">B43</f>
        <v>6.8</v>
      </c>
      <c r="K43" s="73"/>
      <c r="L43" s="0" t="n">
        <v>1.7</v>
      </c>
      <c r="M43" s="0" t="n">
        <v>3.4</v>
      </c>
      <c r="N43" s="0" t="n">
        <v>5.1</v>
      </c>
      <c r="O43" s="0" t="n">
        <v>6.8</v>
      </c>
    </row>
    <row r="44" customFormat="false" ht="15" hidden="false" customHeight="false" outlineLevel="0" collapsed="false">
      <c r="B44" s="68" t="n">
        <f aca="false">IF(L=3.5,Momente!L44,IF(L=7,Momente!M44,IF(L=10.5,Momente!N44,IF(L=0,"Keine Länge!",Momente!O44))))</f>
        <v>7</v>
      </c>
      <c r="C44" s="69" t="n">
        <f aca="false">B44/L</f>
        <v>0.5</v>
      </c>
      <c r="D44" s="69" t="n">
        <f aca="false">(L-B44)/L</f>
        <v>0.5</v>
      </c>
      <c r="E44" s="52"/>
      <c r="F44" s="68" t="n">
        <f aca="false">((C44*D44)*qz_pz*L^2)/2</f>
        <v>0</v>
      </c>
      <c r="G44" s="68" t="n">
        <f aca="false">IF(B44&lt;=$B$5,C44*(L-x1_position),D44*x1_position)*EinzLast_Pz1</f>
        <v>20000</v>
      </c>
      <c r="H44" s="75" t="n">
        <f aca="false">IF(B44&lt;=$C$5,C44*(L-x2_position),D44*x2_position)*EinzLast_Pz2</f>
        <v>65000</v>
      </c>
      <c r="I44" s="76" t="n">
        <f aca="false">SUM(F44,G44,H44)</f>
        <v>85000</v>
      </c>
      <c r="J44" s="73" t="n">
        <f aca="false">B44</f>
        <v>7</v>
      </c>
      <c r="K44" s="73"/>
      <c r="L44" s="0" t="n">
        <v>1.75</v>
      </c>
      <c r="M44" s="0" t="n">
        <v>3.5</v>
      </c>
      <c r="N44" s="0" t="n">
        <v>5.25</v>
      </c>
      <c r="O44" s="0" t="n">
        <v>7</v>
      </c>
    </row>
    <row r="45" customFormat="false" ht="15" hidden="false" customHeight="false" outlineLevel="0" collapsed="false">
      <c r="B45" s="68" t="n">
        <f aca="false">IF(L=3.5,Momente!L45,IF(L=7,Momente!M45,IF(L=10.5,Momente!N45,IF(L=0,"Keine Länge!",Momente!O45))))</f>
        <v>7.2</v>
      </c>
      <c r="C45" s="69" t="n">
        <f aca="false">B45/L</f>
        <v>0.514285714285714</v>
      </c>
      <c r="D45" s="69" t="n">
        <f aca="false">(L-B45)/L</f>
        <v>0.485714285714286</v>
      </c>
      <c r="E45" s="52"/>
      <c r="F45" s="68" t="n">
        <f aca="false">((C45*D45)*qz_pz*L^2)/2</f>
        <v>0</v>
      </c>
      <c r="G45" s="68" t="n">
        <f aca="false">IF(B45&lt;=$B$5,C45*(L-x1_position),D45*x1_position)*EinzLast_Pz1</f>
        <v>19428.5714285714</v>
      </c>
      <c r="H45" s="75" t="n">
        <f aca="false">IF(B45&lt;=$C$5,C45*(L-x2_position),D45*x2_position)*EinzLast_Pz2</f>
        <v>63142.8571428571</v>
      </c>
      <c r="I45" s="76" t="n">
        <f aca="false">SUM(F45,G45,H45)</f>
        <v>82571.4285714286</v>
      </c>
      <c r="J45" s="73" t="n">
        <f aca="false">B45</f>
        <v>7.2</v>
      </c>
      <c r="K45" s="73"/>
      <c r="L45" s="0" t="n">
        <v>1.8</v>
      </c>
      <c r="M45" s="0" t="n">
        <v>3.6</v>
      </c>
      <c r="N45" s="0" t="n">
        <v>5.4</v>
      </c>
      <c r="O45" s="0" t="n">
        <v>7.2</v>
      </c>
    </row>
    <row r="46" customFormat="false" ht="15" hidden="false" customHeight="false" outlineLevel="0" collapsed="false">
      <c r="B46" s="68" t="n">
        <f aca="false">IF(L=3.5,Momente!L46,IF(L=7,Momente!M46,IF(L=10.5,Momente!N46,IF(L=0,"Keine Länge!",Momente!O46))))</f>
        <v>7.4</v>
      </c>
      <c r="C46" s="69" t="n">
        <f aca="false">B46/L</f>
        <v>0.528571428571429</v>
      </c>
      <c r="D46" s="69" t="n">
        <f aca="false">(L-B46)/L</f>
        <v>0.471428571428571</v>
      </c>
      <c r="E46" s="52"/>
      <c r="F46" s="68" t="n">
        <f aca="false">((C46*D46)*qz_pz*L^2)/2</f>
        <v>0</v>
      </c>
      <c r="G46" s="68" t="n">
        <f aca="false">IF(B46&lt;=$B$5,C46*(L-x1_position),D46*x1_position)*EinzLast_Pz1</f>
        <v>18857.1428571429</v>
      </c>
      <c r="H46" s="75" t="n">
        <f aca="false">IF(B46&lt;=$C$5,C46*(L-x2_position),D46*x2_position)*EinzLast_Pz2</f>
        <v>61285.7142857143</v>
      </c>
      <c r="I46" s="76" t="n">
        <f aca="false">SUM(F46,G46,H46)</f>
        <v>80142.8571428571</v>
      </c>
      <c r="J46" s="73" t="n">
        <f aca="false">B46</f>
        <v>7.4</v>
      </c>
      <c r="K46" s="73"/>
      <c r="L46" s="0" t="n">
        <v>1.85</v>
      </c>
      <c r="M46" s="0" t="n">
        <v>3.7</v>
      </c>
      <c r="N46" s="0" t="n">
        <v>5.55</v>
      </c>
      <c r="O46" s="0" t="n">
        <v>7.4</v>
      </c>
    </row>
    <row r="47" customFormat="false" ht="15" hidden="false" customHeight="false" outlineLevel="0" collapsed="false">
      <c r="B47" s="68" t="n">
        <f aca="false">IF(L=3.5,Momente!L47,IF(L=7,Momente!M47,IF(L=10.5,Momente!N47,IF(L=0,"Keine Länge!",Momente!O47))))</f>
        <v>7.6</v>
      </c>
      <c r="C47" s="69" t="n">
        <f aca="false">B47/L</f>
        <v>0.542857142857143</v>
      </c>
      <c r="D47" s="69" t="n">
        <f aca="false">(L-B47)/L</f>
        <v>0.457142857142857</v>
      </c>
      <c r="E47" s="52"/>
      <c r="F47" s="68" t="n">
        <f aca="false">((C47*D47)*qz_pz*L^2)/2</f>
        <v>0</v>
      </c>
      <c r="G47" s="68" t="n">
        <f aca="false">IF(B47&lt;=$B$5,C47*(L-x1_position),D47*x1_position)*EinzLast_Pz1</f>
        <v>18285.7142857143</v>
      </c>
      <c r="H47" s="75" t="n">
        <f aca="false">IF(B47&lt;=$C$5,C47*(L-x2_position),D47*x2_position)*EinzLast_Pz2</f>
        <v>59428.5714285714</v>
      </c>
      <c r="I47" s="76" t="n">
        <f aca="false">SUM(F47,G47,H47)</f>
        <v>77714.2857142857</v>
      </c>
      <c r="J47" s="73" t="n">
        <f aca="false">B47</f>
        <v>7.6</v>
      </c>
      <c r="K47" s="73"/>
      <c r="L47" s="0" t="n">
        <v>1.9</v>
      </c>
      <c r="M47" s="0" t="n">
        <v>3.8</v>
      </c>
      <c r="N47" s="0" t="n">
        <v>5.7</v>
      </c>
      <c r="O47" s="0" t="n">
        <v>7.6</v>
      </c>
    </row>
    <row r="48" customFormat="false" ht="15" hidden="false" customHeight="false" outlineLevel="0" collapsed="false">
      <c r="B48" s="68" t="n">
        <f aca="false">IF(L=3.5,Momente!L48,IF(L=7,Momente!M48,IF(L=10.5,Momente!N48,IF(L=0,"Keine Länge!",Momente!O48))))</f>
        <v>7.8</v>
      </c>
      <c r="C48" s="69" t="n">
        <f aca="false">B48/L</f>
        <v>0.557142857142857</v>
      </c>
      <c r="D48" s="69" t="n">
        <f aca="false">(L-B48)/L</f>
        <v>0.442857142857143</v>
      </c>
      <c r="E48" s="52"/>
      <c r="F48" s="68" t="n">
        <f aca="false">((C48*D48)*qz_pz*L^2)/2</f>
        <v>0</v>
      </c>
      <c r="G48" s="68" t="n">
        <f aca="false">IF(B48&lt;=$B$5,C48*(L-x1_position),D48*x1_position)*EinzLast_Pz1</f>
        <v>17714.2857142857</v>
      </c>
      <c r="H48" s="75" t="n">
        <f aca="false">IF(B48&lt;=$C$5,C48*(L-x2_position),D48*x2_position)*EinzLast_Pz2</f>
        <v>57571.4285714286</v>
      </c>
      <c r="I48" s="76" t="n">
        <f aca="false">SUM(F48,G48,H48)</f>
        <v>75285.7142857143</v>
      </c>
      <c r="J48" s="73" t="n">
        <f aca="false">B48</f>
        <v>7.8</v>
      </c>
      <c r="K48" s="73"/>
      <c r="L48" s="0" t="n">
        <v>1.95</v>
      </c>
      <c r="M48" s="0" t="n">
        <v>3.9</v>
      </c>
      <c r="N48" s="0" t="n">
        <v>5.85</v>
      </c>
      <c r="O48" s="0" t="n">
        <v>7.8</v>
      </c>
    </row>
    <row r="49" customFormat="false" ht="15" hidden="false" customHeight="false" outlineLevel="0" collapsed="false">
      <c r="B49" s="68" t="n">
        <f aca="false">IF(L=3.5,Momente!L49,IF(L=7,Momente!M49,IF(L=10.5,Momente!N49,IF(L=0,"Keine Länge!",Momente!O49))))</f>
        <v>8</v>
      </c>
      <c r="C49" s="69" t="n">
        <f aca="false">B49/L</f>
        <v>0.571428571428571</v>
      </c>
      <c r="D49" s="69" t="n">
        <f aca="false">(L-B49)/L</f>
        <v>0.428571428571429</v>
      </c>
      <c r="E49" s="52"/>
      <c r="F49" s="68" t="n">
        <f aca="false">((C49*D49)*qz_pz*L^2)/2</f>
        <v>0</v>
      </c>
      <c r="G49" s="68" t="n">
        <f aca="false">IF(B49&lt;=$B$5,C49*(L-x1_position),D49*x1_position)*EinzLast_Pz1</f>
        <v>17142.8571428571</v>
      </c>
      <c r="H49" s="75" t="n">
        <f aca="false">IF(B49&lt;=$C$5,C49*(L-x2_position),D49*x2_position)*EinzLast_Pz2</f>
        <v>55714.2857142857</v>
      </c>
      <c r="I49" s="76" t="n">
        <f aca="false">SUM(F49,G49,H49)</f>
        <v>72857.1428571429</v>
      </c>
      <c r="J49" s="73" t="n">
        <f aca="false">B49</f>
        <v>8</v>
      </c>
      <c r="K49" s="73"/>
      <c r="L49" s="0" t="n">
        <v>2</v>
      </c>
      <c r="M49" s="0" t="n">
        <v>4</v>
      </c>
      <c r="N49" s="0" t="n">
        <v>6</v>
      </c>
      <c r="O49" s="0" t="n">
        <v>8</v>
      </c>
    </row>
    <row r="50" customFormat="false" ht="15" hidden="false" customHeight="false" outlineLevel="0" collapsed="false">
      <c r="B50" s="68" t="n">
        <f aca="false">IF(L=3.5,Momente!L50,IF(L=7,Momente!M50,IF(L=10.5,Momente!N50,IF(L=0,"Keine Länge!",Momente!O50))))</f>
        <v>8.2</v>
      </c>
      <c r="C50" s="69" t="n">
        <f aca="false">B50/L</f>
        <v>0.585714285714286</v>
      </c>
      <c r="D50" s="69" t="n">
        <f aca="false">(L-B50)/L</f>
        <v>0.414285714285714</v>
      </c>
      <c r="E50" s="52"/>
      <c r="F50" s="68" t="n">
        <f aca="false">((C50*D50)*qz_pz*L^2)/2</f>
        <v>0</v>
      </c>
      <c r="G50" s="68" t="n">
        <f aca="false">IF(B50&lt;=$B$5,C50*(L-x1_position),D50*x1_position)*EinzLast_Pz1</f>
        <v>16571.4285714286</v>
      </c>
      <c r="H50" s="75" t="n">
        <f aca="false">IF(B50&lt;=$C$5,C50*(L-x2_position),D50*x2_position)*EinzLast_Pz2</f>
        <v>53857.1428571429</v>
      </c>
      <c r="I50" s="76" t="n">
        <f aca="false">SUM(F50,G50,H50)</f>
        <v>70428.5714285714</v>
      </c>
      <c r="J50" s="73" t="n">
        <f aca="false">B50</f>
        <v>8.2</v>
      </c>
      <c r="K50" s="73"/>
      <c r="L50" s="0" t="n">
        <v>2.05</v>
      </c>
      <c r="M50" s="0" t="n">
        <v>4.1</v>
      </c>
      <c r="N50" s="0" t="n">
        <v>6.15</v>
      </c>
      <c r="O50" s="0" t="n">
        <v>8.2</v>
      </c>
    </row>
    <row r="51" customFormat="false" ht="15" hidden="false" customHeight="false" outlineLevel="0" collapsed="false">
      <c r="B51" s="68" t="n">
        <f aca="false">IF(L=3.5,Momente!L51,IF(L=7,Momente!M51,IF(L=10.5,Momente!N51,IF(L=0,"Keine Länge!",Momente!O51))))</f>
        <v>8.4</v>
      </c>
      <c r="C51" s="69" t="n">
        <f aca="false">B51/L</f>
        <v>0.6</v>
      </c>
      <c r="D51" s="69" t="n">
        <f aca="false">(L-B51)/L</f>
        <v>0.4</v>
      </c>
      <c r="E51" s="52"/>
      <c r="F51" s="68" t="n">
        <f aca="false">((C51*D51)*qz_pz*L^2)/2</f>
        <v>0</v>
      </c>
      <c r="G51" s="68" t="n">
        <f aca="false">IF(B51&lt;=$B$5,C51*(L-x1_position),D51*x1_position)*EinzLast_Pz1</f>
        <v>16000</v>
      </c>
      <c r="H51" s="75" t="n">
        <f aca="false">IF(B51&lt;=$C$5,C51*(L-x2_position),D51*x2_position)*EinzLast_Pz2</f>
        <v>52000</v>
      </c>
      <c r="I51" s="76" t="n">
        <f aca="false">SUM(F51,G51,H51)</f>
        <v>68000</v>
      </c>
      <c r="J51" s="73" t="n">
        <f aca="false">B51</f>
        <v>8.4</v>
      </c>
      <c r="K51" s="73"/>
      <c r="L51" s="0" t="n">
        <v>2.1</v>
      </c>
      <c r="M51" s="0" t="n">
        <v>4.2</v>
      </c>
      <c r="N51" s="0" t="n">
        <v>6.3</v>
      </c>
      <c r="O51" s="0" t="n">
        <v>8.4</v>
      </c>
    </row>
    <row r="52" customFormat="false" ht="15" hidden="false" customHeight="false" outlineLevel="0" collapsed="false">
      <c r="B52" s="68" t="n">
        <f aca="false">IF(L=3.5,Momente!L52,IF(L=7,Momente!M52,IF(L=10.5,Momente!N52,IF(L=0,"Keine Länge!",Momente!O52))))</f>
        <v>8.6</v>
      </c>
      <c r="C52" s="69" t="n">
        <f aca="false">B52/L</f>
        <v>0.614285714285714</v>
      </c>
      <c r="D52" s="69" t="n">
        <f aca="false">(L-B52)/L</f>
        <v>0.385714285714286</v>
      </c>
      <c r="E52" s="52"/>
      <c r="F52" s="68" t="n">
        <f aca="false">((C52*D52)*qz_pz*L^2)/2</f>
        <v>0</v>
      </c>
      <c r="G52" s="68" t="n">
        <f aca="false">IF(B52&lt;=$B$5,C52*(L-x1_position),D52*x1_position)*EinzLast_Pz1</f>
        <v>15428.5714285714</v>
      </c>
      <c r="H52" s="75" t="n">
        <f aca="false">IF(B52&lt;=$C$5,C52*(L-x2_position),D52*x2_position)*EinzLast_Pz2</f>
        <v>50142.8571428571</v>
      </c>
      <c r="I52" s="76" t="n">
        <f aca="false">SUM(F52,G52,H52)</f>
        <v>65571.4285714286</v>
      </c>
      <c r="J52" s="73" t="n">
        <f aca="false">B52</f>
        <v>8.6</v>
      </c>
      <c r="K52" s="73"/>
      <c r="L52" s="0" t="n">
        <v>2.15</v>
      </c>
      <c r="M52" s="0" t="n">
        <v>4.3</v>
      </c>
      <c r="N52" s="0" t="n">
        <v>6.45</v>
      </c>
      <c r="O52" s="0" t="n">
        <v>8.6</v>
      </c>
    </row>
    <row r="53" customFormat="false" ht="15" hidden="false" customHeight="false" outlineLevel="0" collapsed="false">
      <c r="B53" s="68" t="n">
        <f aca="false">IF(L=3.5,Momente!L53,IF(L=7,Momente!M53,IF(L=10.5,Momente!N53,IF(L=0,"Keine Länge!",Momente!O53))))</f>
        <v>8.8</v>
      </c>
      <c r="C53" s="69" t="n">
        <f aca="false">B53/L</f>
        <v>0.628571428571429</v>
      </c>
      <c r="D53" s="69" t="n">
        <f aca="false">(L-B53)/L</f>
        <v>0.371428571428571</v>
      </c>
      <c r="E53" s="52"/>
      <c r="F53" s="68" t="n">
        <f aca="false">((C53*D53)*qz_pz*L^2)/2</f>
        <v>0</v>
      </c>
      <c r="G53" s="68" t="n">
        <f aca="false">IF(B53&lt;=$B$5,C53*(L-x1_position),D53*x1_position)*EinzLast_Pz1</f>
        <v>14857.1428571429</v>
      </c>
      <c r="H53" s="75" t="n">
        <f aca="false">IF(B53&lt;=$C$5,C53*(L-x2_position),D53*x2_position)*EinzLast_Pz2</f>
        <v>48285.7142857143</v>
      </c>
      <c r="I53" s="76" t="n">
        <f aca="false">SUM(F53,G53,H53)</f>
        <v>63142.8571428571</v>
      </c>
      <c r="J53" s="73" t="n">
        <f aca="false">B53</f>
        <v>8.8</v>
      </c>
      <c r="K53" s="73"/>
      <c r="L53" s="0" t="n">
        <v>2.2</v>
      </c>
      <c r="M53" s="0" t="n">
        <v>4.4</v>
      </c>
      <c r="N53" s="0" t="n">
        <v>6.6</v>
      </c>
      <c r="O53" s="0" t="n">
        <v>8.8</v>
      </c>
    </row>
    <row r="54" customFormat="false" ht="15" hidden="false" customHeight="false" outlineLevel="0" collapsed="false">
      <c r="B54" s="68" t="n">
        <f aca="false">IF(L=3.5,Momente!L54,IF(L=7,Momente!M54,IF(L=10.5,Momente!N54,IF(L=0,"Keine Länge!",Momente!O54))))</f>
        <v>9</v>
      </c>
      <c r="C54" s="69" t="n">
        <f aca="false">B54/L</f>
        <v>0.642857142857143</v>
      </c>
      <c r="D54" s="69" t="n">
        <f aca="false">(L-B54)/L</f>
        <v>0.357142857142857</v>
      </c>
      <c r="E54" s="52"/>
      <c r="F54" s="68" t="n">
        <f aca="false">((C54*D54)*qz_pz*L^2)/2</f>
        <v>0</v>
      </c>
      <c r="G54" s="68" t="n">
        <f aca="false">IF(B54&lt;=$B$5,C54*(L-x1_position),D54*x1_position)*EinzLast_Pz1</f>
        <v>14285.7142857143</v>
      </c>
      <c r="H54" s="75" t="n">
        <f aca="false">IF(B54&lt;=$C$5,C54*(L-x2_position),D54*x2_position)*EinzLast_Pz2</f>
        <v>46428.5714285714</v>
      </c>
      <c r="I54" s="76" t="n">
        <f aca="false">SUM(F54,G54,H54)</f>
        <v>60714.2857142857</v>
      </c>
      <c r="J54" s="73" t="n">
        <f aca="false">B54</f>
        <v>9</v>
      </c>
      <c r="K54" s="73"/>
      <c r="L54" s="0" t="n">
        <v>2.25</v>
      </c>
      <c r="M54" s="0" t="n">
        <v>4.5</v>
      </c>
      <c r="N54" s="0" t="n">
        <v>6.75</v>
      </c>
      <c r="O54" s="0" t="n">
        <v>9</v>
      </c>
    </row>
    <row r="55" customFormat="false" ht="15" hidden="false" customHeight="false" outlineLevel="0" collapsed="false">
      <c r="B55" s="68" t="n">
        <f aca="false">IF(L=3.5,Momente!L55,IF(L=7,Momente!M55,IF(L=10.5,Momente!N55,IF(L=0,"Keine Länge!",Momente!O55))))</f>
        <v>9.2</v>
      </c>
      <c r="C55" s="69" t="n">
        <f aca="false">B55/L</f>
        <v>0.657142857142857</v>
      </c>
      <c r="D55" s="69" t="n">
        <f aca="false">(L-B55)/L</f>
        <v>0.342857142857143</v>
      </c>
      <c r="E55" s="52"/>
      <c r="F55" s="68" t="n">
        <f aca="false">((C55*D55)*qz_pz*L^2)/2</f>
        <v>0</v>
      </c>
      <c r="G55" s="68" t="n">
        <f aca="false">IF(B55&lt;=$B$5,C55*(L-x1_position),D55*x1_position)*EinzLast_Pz1</f>
        <v>13714.2857142857</v>
      </c>
      <c r="H55" s="75" t="n">
        <f aca="false">IF(B55&lt;=$C$5,C55*(L-x2_position),D55*x2_position)*EinzLast_Pz2</f>
        <v>44571.4285714286</v>
      </c>
      <c r="I55" s="76" t="n">
        <f aca="false">SUM(F55,G55,H55)</f>
        <v>58285.7142857143</v>
      </c>
      <c r="J55" s="73" t="n">
        <f aca="false">B55</f>
        <v>9.2</v>
      </c>
      <c r="K55" s="73"/>
      <c r="L55" s="0" t="n">
        <v>2.3</v>
      </c>
      <c r="M55" s="0" t="n">
        <v>4.6</v>
      </c>
      <c r="N55" s="0" t="n">
        <v>6.9</v>
      </c>
      <c r="O55" s="0" t="n">
        <v>9.2</v>
      </c>
    </row>
    <row r="56" customFormat="false" ht="15" hidden="false" customHeight="false" outlineLevel="0" collapsed="false">
      <c r="B56" s="68" t="n">
        <f aca="false">IF(L=3.5,Momente!L56,IF(L=7,Momente!M56,IF(L=10.5,Momente!N56,IF(L=0,"Keine Länge!",Momente!O56))))</f>
        <v>9.4</v>
      </c>
      <c r="C56" s="69" t="n">
        <f aca="false">B56/L</f>
        <v>0.671428571428571</v>
      </c>
      <c r="D56" s="69" t="n">
        <f aca="false">(L-B56)/L</f>
        <v>0.328571428571429</v>
      </c>
      <c r="E56" s="52"/>
      <c r="F56" s="68" t="n">
        <f aca="false">((C56*D56)*qz_pz*L^2)/2</f>
        <v>0</v>
      </c>
      <c r="G56" s="68" t="n">
        <f aca="false">IF(B56&lt;=$B$5,C56*(L-x1_position),D56*x1_position)*EinzLast_Pz1</f>
        <v>13142.8571428571</v>
      </c>
      <c r="H56" s="75" t="n">
        <f aca="false">IF(B56&lt;=$C$5,C56*(L-x2_position),D56*x2_position)*EinzLast_Pz2</f>
        <v>42714.2857142857</v>
      </c>
      <c r="I56" s="76" t="n">
        <f aca="false">SUM(F56,G56,H56)</f>
        <v>55857.1428571429</v>
      </c>
      <c r="J56" s="73" t="n">
        <f aca="false">B56</f>
        <v>9.4</v>
      </c>
      <c r="K56" s="73"/>
      <c r="L56" s="0" t="n">
        <v>2.35</v>
      </c>
      <c r="M56" s="0" t="n">
        <v>4.7</v>
      </c>
      <c r="N56" s="0" t="n">
        <v>7.05</v>
      </c>
      <c r="O56" s="0" t="n">
        <v>9.4</v>
      </c>
    </row>
    <row r="57" customFormat="false" ht="15" hidden="false" customHeight="false" outlineLevel="0" collapsed="false">
      <c r="B57" s="68" t="n">
        <f aca="false">IF(L=3.5,Momente!L57,IF(L=7,Momente!M57,IF(L=10.5,Momente!N57,IF(L=0,"Keine Länge!",Momente!O57))))</f>
        <v>9.6</v>
      </c>
      <c r="C57" s="69" t="n">
        <f aca="false">B57/L</f>
        <v>0.685714285714286</v>
      </c>
      <c r="D57" s="69" t="n">
        <f aca="false">(L-B57)/L</f>
        <v>0.314285714285714</v>
      </c>
      <c r="E57" s="52"/>
      <c r="F57" s="68" t="n">
        <f aca="false">((C57*D57)*qz_pz*L^2)/2</f>
        <v>0</v>
      </c>
      <c r="G57" s="68" t="n">
        <f aca="false">IF(B57&lt;=$B$5,C57*(L-x1_position),D57*x1_position)*EinzLast_Pz1</f>
        <v>12571.4285714286</v>
      </c>
      <c r="H57" s="75" t="n">
        <f aca="false">IF(B57&lt;=$C$5,C57*(L-x2_position),D57*x2_position)*EinzLast_Pz2</f>
        <v>40857.1428571429</v>
      </c>
      <c r="I57" s="76" t="n">
        <f aca="false">SUM(F57,G57,H57)</f>
        <v>53428.5714285714</v>
      </c>
      <c r="J57" s="73" t="n">
        <f aca="false">B57</f>
        <v>9.6</v>
      </c>
      <c r="K57" s="73"/>
      <c r="L57" s="0" t="n">
        <v>2.4</v>
      </c>
      <c r="M57" s="0" t="n">
        <v>4.8</v>
      </c>
      <c r="N57" s="0" t="n">
        <v>7.2</v>
      </c>
      <c r="O57" s="0" t="n">
        <v>9.6</v>
      </c>
    </row>
    <row r="58" customFormat="false" ht="15" hidden="false" customHeight="false" outlineLevel="0" collapsed="false">
      <c r="B58" s="68" t="n">
        <f aca="false">IF(L=3.5,Momente!L58,IF(L=7,Momente!M58,IF(L=10.5,Momente!N58,IF(L=0,"Keine Länge!",Momente!O58))))</f>
        <v>9.8</v>
      </c>
      <c r="C58" s="69" t="n">
        <f aca="false">B58/L</f>
        <v>0.7</v>
      </c>
      <c r="D58" s="69" t="n">
        <f aca="false">(L-B58)/L</f>
        <v>0.3</v>
      </c>
      <c r="E58" s="52"/>
      <c r="F58" s="68" t="n">
        <f aca="false">((C58*D58)*qz_pz*L^2)/2</f>
        <v>0</v>
      </c>
      <c r="G58" s="68" t="n">
        <f aca="false">IF(B58&lt;=$B$5,C58*(L-x1_position),D58*x1_position)*EinzLast_Pz1</f>
        <v>12000</v>
      </c>
      <c r="H58" s="75" t="n">
        <f aca="false">IF(B58&lt;=$C$5,C58*(L-x2_position),D58*x2_position)*EinzLast_Pz2</f>
        <v>39000</v>
      </c>
      <c r="I58" s="76" t="n">
        <f aca="false">SUM(F58,G58,H58)</f>
        <v>51000</v>
      </c>
      <c r="J58" s="73" t="n">
        <f aca="false">B58</f>
        <v>9.8</v>
      </c>
      <c r="K58" s="73"/>
      <c r="L58" s="0" t="n">
        <v>2.45</v>
      </c>
      <c r="M58" s="0" t="n">
        <v>4.9</v>
      </c>
      <c r="N58" s="0" t="n">
        <v>7.35</v>
      </c>
      <c r="O58" s="0" t="n">
        <v>9.8</v>
      </c>
    </row>
    <row r="59" customFormat="false" ht="15" hidden="false" customHeight="false" outlineLevel="0" collapsed="false">
      <c r="B59" s="68" t="n">
        <f aca="false">IF(L=3.5,Momente!L59,IF(L=7,Momente!M59,IF(L=10.5,Momente!N59,IF(L=0,"Keine Länge!",Momente!O59))))</f>
        <v>10</v>
      </c>
      <c r="C59" s="69" t="n">
        <f aca="false">B59/L</f>
        <v>0.714285714285714</v>
      </c>
      <c r="D59" s="69" t="n">
        <f aca="false">(L-B59)/L</f>
        <v>0.285714285714286</v>
      </c>
      <c r="E59" s="52"/>
      <c r="F59" s="68" t="n">
        <f aca="false">((C59*D59)*qz_pz*L^2)/2</f>
        <v>0</v>
      </c>
      <c r="G59" s="68" t="n">
        <f aca="false">IF(B59&lt;=$B$5,C59*(L-x1_position),D59*x1_position)*EinzLast_Pz1</f>
        <v>11428.5714285714</v>
      </c>
      <c r="H59" s="75" t="n">
        <f aca="false">IF(B59&lt;=$C$5,C59*(L-x2_position),D59*x2_position)*EinzLast_Pz2</f>
        <v>37142.8571428571</v>
      </c>
      <c r="I59" s="76" t="n">
        <f aca="false">SUM(F59,G59,H59)</f>
        <v>48571.4285714286</v>
      </c>
      <c r="J59" s="73" t="n">
        <f aca="false">B59</f>
        <v>10</v>
      </c>
      <c r="K59" s="73"/>
      <c r="L59" s="0" t="n">
        <v>2.5</v>
      </c>
      <c r="M59" s="0" t="n">
        <v>5</v>
      </c>
      <c r="N59" s="0" t="n">
        <v>7.5</v>
      </c>
      <c r="O59" s="0" t="n">
        <v>10</v>
      </c>
    </row>
    <row r="60" customFormat="false" ht="15" hidden="false" customHeight="false" outlineLevel="0" collapsed="false">
      <c r="B60" s="68" t="n">
        <f aca="false">IF(L=3.5,Momente!L60,IF(L=7,Momente!M60,IF(L=10.5,Momente!N60,IF(L=0,"Keine Länge!",Momente!O60))))</f>
        <v>10.2</v>
      </c>
      <c r="C60" s="69" t="n">
        <f aca="false">B60/L</f>
        <v>0.728571428571429</v>
      </c>
      <c r="D60" s="69" t="n">
        <f aca="false">(L-B60)/L</f>
        <v>0.271428571428571</v>
      </c>
      <c r="E60" s="52"/>
      <c r="F60" s="68" t="n">
        <f aca="false">((C60*D60)*qz_pz*L^2)/2</f>
        <v>0</v>
      </c>
      <c r="G60" s="68" t="n">
        <f aca="false">IF(B60&lt;=$B$5,C60*(L-x1_position),D60*x1_position)*EinzLast_Pz1</f>
        <v>10857.1428571429</v>
      </c>
      <c r="H60" s="75" t="n">
        <f aca="false">IF(B60&lt;=$C$5,C60*(L-x2_position),D60*x2_position)*EinzLast_Pz2</f>
        <v>35285.7142857143</v>
      </c>
      <c r="I60" s="76" t="n">
        <f aca="false">SUM(F60,G60,H60)</f>
        <v>46142.8571428572</v>
      </c>
      <c r="J60" s="73" t="n">
        <f aca="false">B60</f>
        <v>10.2</v>
      </c>
      <c r="K60" s="73"/>
      <c r="L60" s="0" t="n">
        <v>2.55</v>
      </c>
      <c r="M60" s="0" t="n">
        <v>5.1</v>
      </c>
      <c r="N60" s="0" t="n">
        <v>7.65</v>
      </c>
      <c r="O60" s="0" t="n">
        <v>10.2</v>
      </c>
    </row>
    <row r="61" customFormat="false" ht="15" hidden="false" customHeight="false" outlineLevel="0" collapsed="false">
      <c r="B61" s="68" t="n">
        <f aca="false">IF(L=3.5,Momente!L61,IF(L=7,Momente!M61,IF(L=10.5,Momente!N61,IF(L=0,"Keine Länge!",Momente!O61))))</f>
        <v>10.4</v>
      </c>
      <c r="C61" s="69" t="n">
        <f aca="false">B61/L</f>
        <v>0.742857142857143</v>
      </c>
      <c r="D61" s="69" t="n">
        <f aca="false">(L-B61)/L</f>
        <v>0.257142857142857</v>
      </c>
      <c r="E61" s="52"/>
      <c r="F61" s="68" t="n">
        <f aca="false">((C61*D61)*qz_pz*L^2)/2</f>
        <v>0</v>
      </c>
      <c r="G61" s="68" t="n">
        <f aca="false">IF(B61&lt;=$B$5,C61*(L-x1_position),D61*x1_position)*EinzLast_Pz1</f>
        <v>10285.7142857143</v>
      </c>
      <c r="H61" s="75" t="n">
        <f aca="false">IF(B61&lt;=$C$5,C61*(L-x2_position),D61*x2_position)*EinzLast_Pz2</f>
        <v>33428.5714285714</v>
      </c>
      <c r="I61" s="76" t="n">
        <f aca="false">SUM(F61,G61,H61)</f>
        <v>43714.2857142857</v>
      </c>
      <c r="J61" s="73" t="n">
        <f aca="false">B61</f>
        <v>10.4</v>
      </c>
      <c r="K61" s="73"/>
      <c r="L61" s="0" t="n">
        <v>2.6</v>
      </c>
      <c r="M61" s="0" t="n">
        <v>5.2</v>
      </c>
      <c r="N61" s="0" t="n">
        <v>7.8</v>
      </c>
      <c r="O61" s="0" t="n">
        <v>10.4</v>
      </c>
    </row>
    <row r="62" customFormat="false" ht="15" hidden="false" customHeight="false" outlineLevel="0" collapsed="false">
      <c r="B62" s="68" t="n">
        <f aca="false">IF(L=3.5,Momente!L62,IF(L=7,Momente!M62,IF(L=10.5,Momente!N62,IF(L=0,"Keine Länge!",Momente!O62))))</f>
        <v>10.6</v>
      </c>
      <c r="C62" s="69" t="n">
        <f aca="false">B62/L</f>
        <v>0.757142857142857</v>
      </c>
      <c r="D62" s="69" t="n">
        <f aca="false">(L-B62)/L</f>
        <v>0.242857142857143</v>
      </c>
      <c r="E62" s="52"/>
      <c r="F62" s="68" t="n">
        <f aca="false">((C62*D62)*qz_pz*L^2)/2</f>
        <v>0</v>
      </c>
      <c r="G62" s="68" t="n">
        <f aca="false">IF(B62&lt;=$B$5,C62*(L-x1_position),D62*x1_position)*EinzLast_Pz1</f>
        <v>9714.28571428572</v>
      </c>
      <c r="H62" s="75" t="n">
        <f aca="false">IF(B62&lt;=$C$5,C62*(L-x2_position),D62*x2_position)*EinzLast_Pz2</f>
        <v>31571.4285714286</v>
      </c>
      <c r="I62" s="76" t="n">
        <f aca="false">SUM(F62,G62,H62)</f>
        <v>41285.7142857143</v>
      </c>
      <c r="J62" s="73" t="n">
        <f aca="false">B62</f>
        <v>10.6</v>
      </c>
      <c r="K62" s="73"/>
      <c r="L62" s="0" t="n">
        <v>2.65</v>
      </c>
      <c r="M62" s="0" t="n">
        <v>5.3</v>
      </c>
      <c r="N62" s="0" t="n">
        <v>7.95</v>
      </c>
      <c r="O62" s="0" t="n">
        <v>10.6</v>
      </c>
    </row>
    <row r="63" customFormat="false" ht="15" hidden="false" customHeight="false" outlineLevel="0" collapsed="false">
      <c r="B63" s="68" t="n">
        <f aca="false">IF(L=3.5,Momente!L63,IF(L=7,Momente!M63,IF(L=10.5,Momente!N63,IF(L=0,"Keine Länge!",Momente!O63))))</f>
        <v>10.8</v>
      </c>
      <c r="C63" s="69" t="n">
        <f aca="false">B63/L</f>
        <v>0.771428571428571</v>
      </c>
      <c r="D63" s="69" t="n">
        <f aca="false">(L-B63)/L</f>
        <v>0.228571428571429</v>
      </c>
      <c r="E63" s="52"/>
      <c r="F63" s="68" t="n">
        <f aca="false">((C63*D63)*qz_pz*L^2)/2</f>
        <v>0</v>
      </c>
      <c r="G63" s="68" t="n">
        <f aca="false">IF(B63&lt;=$B$5,C63*(L-x1_position),D63*x1_position)*EinzLast_Pz1</f>
        <v>9142.85714285714</v>
      </c>
      <c r="H63" s="75" t="n">
        <f aca="false">IF(B63&lt;=$C$5,C63*(L-x2_position),D63*x2_position)*EinzLast_Pz2</f>
        <v>29714.2857142857</v>
      </c>
      <c r="I63" s="76" t="n">
        <f aca="false">SUM(F63,G63,H63)</f>
        <v>38857.1428571428</v>
      </c>
      <c r="J63" s="73" t="n">
        <f aca="false">B63</f>
        <v>10.8</v>
      </c>
      <c r="K63" s="73"/>
      <c r="L63" s="0" t="n">
        <v>2.7</v>
      </c>
      <c r="M63" s="0" t="n">
        <v>5.4</v>
      </c>
      <c r="N63" s="0" t="n">
        <v>8.1</v>
      </c>
      <c r="O63" s="0" t="n">
        <v>10.8</v>
      </c>
    </row>
    <row r="64" customFormat="false" ht="15" hidden="false" customHeight="false" outlineLevel="0" collapsed="false">
      <c r="B64" s="68" t="n">
        <f aca="false">IF(L=3.5,Momente!L64,IF(L=7,Momente!M64,IF(L=10.5,Momente!N64,IF(L=0,"Keine Länge!",Momente!O64))))</f>
        <v>11</v>
      </c>
      <c r="C64" s="69" t="n">
        <f aca="false">B64/L</f>
        <v>0.785714285714286</v>
      </c>
      <c r="D64" s="69" t="n">
        <f aca="false">(L-B64)/L</f>
        <v>0.214285714285714</v>
      </c>
      <c r="E64" s="52"/>
      <c r="F64" s="68" t="n">
        <f aca="false">((C64*D64)*qz_pz*L^2)/2</f>
        <v>0</v>
      </c>
      <c r="G64" s="68" t="n">
        <f aca="false">IF(B64&lt;=$B$5,C64*(L-x1_position),D64*x1_position)*EinzLast_Pz1</f>
        <v>8571.42857142857</v>
      </c>
      <c r="H64" s="75" t="n">
        <f aca="false">IF(B64&lt;=$C$5,C64*(L-x2_position),D64*x2_position)*EinzLast_Pz2</f>
        <v>27857.1428571429</v>
      </c>
      <c r="I64" s="76" t="n">
        <f aca="false">SUM(F64,G64,H64)</f>
        <v>36428.5714285714</v>
      </c>
      <c r="J64" s="73" t="n">
        <f aca="false">B64</f>
        <v>11</v>
      </c>
      <c r="K64" s="73"/>
      <c r="L64" s="0" t="n">
        <v>2.75</v>
      </c>
      <c r="M64" s="0" t="n">
        <v>5.5</v>
      </c>
      <c r="N64" s="0" t="n">
        <v>8.25</v>
      </c>
      <c r="O64" s="0" t="n">
        <v>11</v>
      </c>
    </row>
    <row r="65" customFormat="false" ht="15" hidden="false" customHeight="false" outlineLevel="0" collapsed="false">
      <c r="B65" s="68" t="n">
        <f aca="false">IF(L=3.5,Momente!L65,IF(L=7,Momente!M65,IF(L=10.5,Momente!N65,IF(L=0,"Keine Länge!",Momente!O65))))</f>
        <v>11.2</v>
      </c>
      <c r="C65" s="69" t="n">
        <f aca="false">B65/L</f>
        <v>0.8</v>
      </c>
      <c r="D65" s="69" t="n">
        <f aca="false">(L-B65)/L</f>
        <v>0.2</v>
      </c>
      <c r="E65" s="52"/>
      <c r="F65" s="68" t="n">
        <f aca="false">((C65*D65)*qz_pz*L^2)/2</f>
        <v>0</v>
      </c>
      <c r="G65" s="68" t="n">
        <f aca="false">IF(B65&lt;=$B$5,C65*(L-x1_position),D65*x1_position)*EinzLast_Pz1</f>
        <v>8000</v>
      </c>
      <c r="H65" s="75" t="n">
        <f aca="false">IF(B65&lt;=$C$5,C65*(L-x2_position),D65*x2_position)*EinzLast_Pz2</f>
        <v>26000</v>
      </c>
      <c r="I65" s="76" t="n">
        <f aca="false">SUM(F65,G65,H65)</f>
        <v>34000</v>
      </c>
      <c r="J65" s="73" t="n">
        <f aca="false">B65</f>
        <v>11.2</v>
      </c>
      <c r="K65" s="73"/>
      <c r="L65" s="0" t="n">
        <v>2.8</v>
      </c>
      <c r="M65" s="0" t="n">
        <v>5.6</v>
      </c>
      <c r="N65" s="0" t="n">
        <v>8.4</v>
      </c>
      <c r="O65" s="0" t="n">
        <v>11.2</v>
      </c>
    </row>
    <row r="66" customFormat="false" ht="15" hidden="false" customHeight="false" outlineLevel="0" collapsed="false">
      <c r="B66" s="68" t="n">
        <f aca="false">IF(L=3.5,Momente!L66,IF(L=7,Momente!M66,IF(L=10.5,Momente!N66,IF(L=0,"Keine Länge!",Momente!O66))))</f>
        <v>11.4</v>
      </c>
      <c r="C66" s="69" t="n">
        <f aca="false">B66/L</f>
        <v>0.814285714285714</v>
      </c>
      <c r="D66" s="69" t="n">
        <f aca="false">(L-B66)/L</f>
        <v>0.185714285714286</v>
      </c>
      <c r="E66" s="52"/>
      <c r="F66" s="68" t="n">
        <f aca="false">((C66*D66)*qz_pz*L^2)/2</f>
        <v>0</v>
      </c>
      <c r="G66" s="68" t="n">
        <f aca="false">IF(B66&lt;=$B$5,C66*(L-x1_position),D66*x1_position)*EinzLast_Pz1</f>
        <v>7428.57142857143</v>
      </c>
      <c r="H66" s="75" t="n">
        <f aca="false">IF(B66&lt;=$C$5,C66*(L-x2_position),D66*x2_position)*EinzLast_Pz2</f>
        <v>24142.8571428571</v>
      </c>
      <c r="I66" s="76" t="n">
        <f aca="false">SUM(F66,G66,H66)</f>
        <v>31571.4285714286</v>
      </c>
      <c r="J66" s="73" t="n">
        <f aca="false">B66</f>
        <v>11.4</v>
      </c>
      <c r="K66" s="73"/>
      <c r="L66" s="0" t="n">
        <v>2.85</v>
      </c>
      <c r="M66" s="0" t="n">
        <v>5.7</v>
      </c>
      <c r="N66" s="0" t="n">
        <v>8.55</v>
      </c>
      <c r="O66" s="0" t="n">
        <v>11.4</v>
      </c>
    </row>
    <row r="67" customFormat="false" ht="15" hidden="false" customHeight="false" outlineLevel="0" collapsed="false">
      <c r="B67" s="68" t="n">
        <f aca="false">IF(L=3.5,Momente!L67,IF(L=7,Momente!M67,IF(L=10.5,Momente!N67,IF(L=0,"Keine Länge!",Momente!O67))))</f>
        <v>11.6</v>
      </c>
      <c r="C67" s="69" t="n">
        <f aca="false">B67/L</f>
        <v>0.828571428571429</v>
      </c>
      <c r="D67" s="69" t="n">
        <f aca="false">(L-B67)/L</f>
        <v>0.171428571428571</v>
      </c>
      <c r="E67" s="52"/>
      <c r="F67" s="68" t="n">
        <f aca="false">((C67*D67)*qz_pz*L^2)/2</f>
        <v>0</v>
      </c>
      <c r="G67" s="68" t="n">
        <f aca="false">IF(B67&lt;=$B$5,C67*(L-x1_position),D67*x1_position)*EinzLast_Pz1</f>
        <v>6857.14285714286</v>
      </c>
      <c r="H67" s="75" t="n">
        <f aca="false">IF(B67&lt;=$C$5,C67*(L-x2_position),D67*x2_position)*EinzLast_Pz2</f>
        <v>22285.7142857143</v>
      </c>
      <c r="I67" s="76" t="n">
        <f aca="false">SUM(F67,G67,H67)</f>
        <v>29142.8571428571</v>
      </c>
      <c r="J67" s="73" t="n">
        <f aca="false">B67</f>
        <v>11.6</v>
      </c>
      <c r="K67" s="73"/>
      <c r="L67" s="0" t="n">
        <v>2.9</v>
      </c>
      <c r="M67" s="0" t="n">
        <v>5.8</v>
      </c>
      <c r="N67" s="0" t="n">
        <v>8.7</v>
      </c>
      <c r="O67" s="0" t="n">
        <v>11.6</v>
      </c>
    </row>
    <row r="68" customFormat="false" ht="15" hidden="false" customHeight="false" outlineLevel="0" collapsed="false">
      <c r="B68" s="68" t="n">
        <f aca="false">IF(L=3.5,Momente!L68,IF(L=7,Momente!M68,IF(L=10.5,Momente!N68,IF(L=0,"Keine Länge!",Momente!O68))))</f>
        <v>11.8</v>
      </c>
      <c r="C68" s="69" t="n">
        <f aca="false">B68/L</f>
        <v>0.842857142857143</v>
      </c>
      <c r="D68" s="69" t="n">
        <f aca="false">(L-B68)/L</f>
        <v>0.157142857142857</v>
      </c>
      <c r="E68" s="52"/>
      <c r="F68" s="68" t="n">
        <f aca="false">((C68*D68)*qz_pz*L^2)/2</f>
        <v>0</v>
      </c>
      <c r="G68" s="68" t="n">
        <f aca="false">IF(B68&lt;=$B$5,C68*(L-x1_position),D68*x1_position)*EinzLast_Pz1</f>
        <v>6285.71428571428</v>
      </c>
      <c r="H68" s="75" t="n">
        <f aca="false">IF(B68&lt;=$C$5,C68*(L-x2_position),D68*x2_position)*EinzLast_Pz2</f>
        <v>20428.5714285714</v>
      </c>
      <c r="I68" s="76" t="n">
        <f aca="false">SUM(F68,G68,H68)</f>
        <v>26714.2857142857</v>
      </c>
      <c r="J68" s="73" t="n">
        <f aca="false">B68</f>
        <v>11.8</v>
      </c>
      <c r="K68" s="73"/>
      <c r="L68" s="0" t="n">
        <v>2.95</v>
      </c>
      <c r="M68" s="0" t="n">
        <v>5.9</v>
      </c>
      <c r="N68" s="0" t="n">
        <v>8.85</v>
      </c>
      <c r="O68" s="0" t="n">
        <v>11.8</v>
      </c>
    </row>
    <row r="69" customFormat="false" ht="15" hidden="false" customHeight="false" outlineLevel="0" collapsed="false">
      <c r="B69" s="68" t="n">
        <f aca="false">IF(L=3.5,Momente!L69,IF(L=7,Momente!M69,IF(L=10.5,Momente!N69,IF(L=0,"Keine Länge!",Momente!O69))))</f>
        <v>12</v>
      </c>
      <c r="C69" s="69" t="n">
        <f aca="false">B69/L</f>
        <v>0.857142857142857</v>
      </c>
      <c r="D69" s="69" t="n">
        <f aca="false">(L-B69)/L</f>
        <v>0.142857142857143</v>
      </c>
      <c r="E69" s="52"/>
      <c r="F69" s="68" t="n">
        <f aca="false">((C69*D69)*qz_pz*L^2)/2</f>
        <v>0</v>
      </c>
      <c r="G69" s="68" t="n">
        <f aca="false">IF(B69&lt;=$B$5,C69*(L-x1_position),D69*x1_position)*EinzLast_Pz1</f>
        <v>5714.28571428571</v>
      </c>
      <c r="H69" s="75" t="n">
        <f aca="false">IF(B69&lt;=$C$5,C69*(L-x2_position),D69*x2_position)*EinzLast_Pz2</f>
        <v>18571.4285714286</v>
      </c>
      <c r="I69" s="76" t="n">
        <f aca="false">SUM(F69,G69,H69)</f>
        <v>24285.7142857143</v>
      </c>
      <c r="J69" s="73" t="n">
        <f aca="false">B69</f>
        <v>12</v>
      </c>
      <c r="K69" s="73"/>
      <c r="L69" s="0" t="n">
        <v>3</v>
      </c>
      <c r="M69" s="0" t="n">
        <v>6</v>
      </c>
      <c r="N69" s="0" t="n">
        <v>9</v>
      </c>
      <c r="O69" s="0" t="n">
        <v>12</v>
      </c>
    </row>
    <row r="70" customFormat="false" ht="15" hidden="false" customHeight="false" outlineLevel="0" collapsed="false">
      <c r="B70" s="68" t="n">
        <f aca="false">IF(L=3.5,Momente!L70,IF(L=7,Momente!M70,IF(L=10.5,Momente!N70,IF(L=0,"Keine Länge!",Momente!O70))))</f>
        <v>12.2</v>
      </c>
      <c r="C70" s="69" t="n">
        <f aca="false">B70/L</f>
        <v>0.871428571428571</v>
      </c>
      <c r="D70" s="69" t="n">
        <f aca="false">(L-B70)/L</f>
        <v>0.128571428571429</v>
      </c>
      <c r="E70" s="52"/>
      <c r="F70" s="68" t="n">
        <f aca="false">((C70*D70)*qz_pz*L^2)/2</f>
        <v>0</v>
      </c>
      <c r="G70" s="68" t="n">
        <f aca="false">IF(B70&lt;=$B$5,C70*(L-x1_position),D70*x1_position)*EinzLast_Pz1</f>
        <v>5142.85714285715</v>
      </c>
      <c r="H70" s="75" t="n">
        <f aca="false">IF(B70&lt;=$C$5,C70*(L-x2_position),D70*x2_position)*EinzLast_Pz2</f>
        <v>16714.2857142857</v>
      </c>
      <c r="I70" s="76" t="n">
        <f aca="false">SUM(F70,G70,H70)</f>
        <v>21857.1428571429</v>
      </c>
      <c r="J70" s="73" t="n">
        <f aca="false">B70</f>
        <v>12.2</v>
      </c>
      <c r="K70" s="73"/>
      <c r="L70" s="0" t="n">
        <v>3.05</v>
      </c>
      <c r="M70" s="0" t="n">
        <v>6.1</v>
      </c>
      <c r="N70" s="0" t="n">
        <v>9.15</v>
      </c>
      <c r="O70" s="0" t="n">
        <v>12.2</v>
      </c>
    </row>
    <row r="71" customFormat="false" ht="15" hidden="false" customHeight="false" outlineLevel="0" collapsed="false">
      <c r="B71" s="68" t="n">
        <f aca="false">IF(L=3.5,Momente!L71,IF(L=7,Momente!M71,IF(L=10.5,Momente!N71,IF(L=0,"Keine Länge!",Momente!O71))))</f>
        <v>12.4</v>
      </c>
      <c r="C71" s="69" t="n">
        <f aca="false">B71/L</f>
        <v>0.885714285714286</v>
      </c>
      <c r="D71" s="69" t="n">
        <f aca="false">(L-B71)/L</f>
        <v>0.114285714285714</v>
      </c>
      <c r="E71" s="52"/>
      <c r="F71" s="68" t="n">
        <f aca="false">((C71*D71)*qz_pz*L^2)/2</f>
        <v>0</v>
      </c>
      <c r="G71" s="68" t="n">
        <f aca="false">IF(B71&lt;=$B$5,C71*(L-x1_position),D71*x1_position)*EinzLast_Pz1</f>
        <v>4571.42857142857</v>
      </c>
      <c r="H71" s="75" t="n">
        <f aca="false">IF(B71&lt;=$C$5,C71*(L-x2_position),D71*x2_position)*EinzLast_Pz2</f>
        <v>14857.1428571429</v>
      </c>
      <c r="I71" s="76" t="n">
        <f aca="false">SUM(F71,G71,H71)</f>
        <v>19428.5714285714</v>
      </c>
      <c r="J71" s="73" t="n">
        <f aca="false">B71</f>
        <v>12.4</v>
      </c>
      <c r="K71" s="73"/>
      <c r="L71" s="0" t="n">
        <v>3.1</v>
      </c>
      <c r="M71" s="0" t="n">
        <v>6.2</v>
      </c>
      <c r="N71" s="0" t="n">
        <v>9.3</v>
      </c>
      <c r="O71" s="0" t="n">
        <v>12.4</v>
      </c>
    </row>
    <row r="72" customFormat="false" ht="15" hidden="false" customHeight="false" outlineLevel="0" collapsed="false">
      <c r="B72" s="68" t="n">
        <f aca="false">IF(L=3.5,Momente!L72,IF(L=7,Momente!M72,IF(L=10.5,Momente!N72,IF(L=0,"Keine Länge!",Momente!O72))))</f>
        <v>12.6</v>
      </c>
      <c r="C72" s="69" t="n">
        <f aca="false">B72/L</f>
        <v>0.9</v>
      </c>
      <c r="D72" s="69" t="n">
        <f aca="false">(L-B72)/L</f>
        <v>0.1</v>
      </c>
      <c r="E72" s="52"/>
      <c r="F72" s="68" t="n">
        <f aca="false">((C72*D72)*qz_pz*L^2)/2</f>
        <v>0</v>
      </c>
      <c r="G72" s="68" t="n">
        <f aca="false">IF(B72&lt;=$B$5,C72*(L-x1_position),D72*x1_position)*EinzLast_Pz1</f>
        <v>4000</v>
      </c>
      <c r="H72" s="75" t="n">
        <f aca="false">IF(B72&lt;=$C$5,C72*(L-x2_position),D72*x2_position)*EinzLast_Pz2</f>
        <v>13000</v>
      </c>
      <c r="I72" s="76" t="n">
        <f aca="false">SUM(F72,G72,H72)</f>
        <v>17000</v>
      </c>
      <c r="J72" s="73" t="n">
        <f aca="false">B72</f>
        <v>12.6</v>
      </c>
      <c r="K72" s="73"/>
      <c r="L72" s="0" t="n">
        <v>3.15</v>
      </c>
      <c r="M72" s="0" t="n">
        <v>6.3</v>
      </c>
      <c r="N72" s="0" t="n">
        <v>9.45</v>
      </c>
      <c r="O72" s="0" t="n">
        <v>12.6</v>
      </c>
    </row>
    <row r="73" customFormat="false" ht="15" hidden="false" customHeight="false" outlineLevel="0" collapsed="false">
      <c r="B73" s="68" t="n">
        <f aca="false">IF(L=3.5,Momente!L73,IF(L=7,Momente!M73,IF(L=10.5,Momente!N73,IF(L=0,"Keine Länge!",Momente!O73))))</f>
        <v>12.8</v>
      </c>
      <c r="C73" s="69" t="n">
        <f aca="false">B73/L</f>
        <v>0.914285714285714</v>
      </c>
      <c r="D73" s="69" t="n">
        <f aca="false">(L-B73)/L</f>
        <v>0.0857142857142857</v>
      </c>
      <c r="E73" s="52"/>
      <c r="F73" s="68" t="n">
        <f aca="false">((C73*D73)*qz_pz*L^2)/2</f>
        <v>0</v>
      </c>
      <c r="G73" s="68" t="n">
        <f aca="false">IF(B73&lt;=$B$5,C73*(L-x1_position),D73*x1_position)*EinzLast_Pz1</f>
        <v>3428.57142857143</v>
      </c>
      <c r="H73" s="75" t="n">
        <f aca="false">IF(B73&lt;=$C$5,C73*(L-x2_position),D73*x2_position)*EinzLast_Pz2</f>
        <v>11142.8571428571</v>
      </c>
      <c r="I73" s="76" t="n">
        <f aca="false">SUM(F73,G73,H73)</f>
        <v>14571.4285714286</v>
      </c>
      <c r="J73" s="73" t="n">
        <f aca="false">B73</f>
        <v>12.8</v>
      </c>
      <c r="K73" s="73"/>
      <c r="L73" s="0" t="n">
        <v>3.2</v>
      </c>
      <c r="M73" s="0" t="n">
        <v>6.4</v>
      </c>
      <c r="N73" s="0" t="n">
        <v>9.6</v>
      </c>
      <c r="O73" s="0" t="n">
        <v>12.8</v>
      </c>
    </row>
    <row r="74" customFormat="false" ht="15" hidden="false" customHeight="false" outlineLevel="0" collapsed="false">
      <c r="B74" s="68" t="n">
        <f aca="false">IF(L=3.5,Momente!L74,IF(L=7,Momente!M74,IF(L=10.5,Momente!N74,IF(L=0,"Keine Länge!",Momente!O74))))</f>
        <v>13</v>
      </c>
      <c r="C74" s="69" t="n">
        <f aca="false">B74/L</f>
        <v>0.928571428571429</v>
      </c>
      <c r="D74" s="69" t="n">
        <f aca="false">(L-B74)/L</f>
        <v>0.0714285714285714</v>
      </c>
      <c r="E74" s="52"/>
      <c r="F74" s="68" t="n">
        <f aca="false">((C74*D74)*qz_pz*L^2)/2</f>
        <v>0</v>
      </c>
      <c r="G74" s="68" t="n">
        <f aca="false">IF(B74&lt;=$B$5,C74*(L-x1_position),D74*x1_position)*EinzLast_Pz1</f>
        <v>2857.14285714286</v>
      </c>
      <c r="H74" s="75" t="n">
        <f aca="false">IF(B74&lt;=$C$5,C74*(L-x2_position),D74*x2_position)*EinzLast_Pz2</f>
        <v>9285.71428571429</v>
      </c>
      <c r="I74" s="76" t="n">
        <f aca="false">SUM(F74,G74,H74)</f>
        <v>12142.8571428571</v>
      </c>
      <c r="J74" s="73" t="n">
        <f aca="false">B74</f>
        <v>13</v>
      </c>
      <c r="K74" s="73"/>
      <c r="L74" s="0" t="n">
        <v>3.25</v>
      </c>
      <c r="M74" s="0" t="n">
        <v>6.5</v>
      </c>
      <c r="N74" s="0" t="n">
        <v>9.75</v>
      </c>
      <c r="O74" s="0" t="n">
        <v>13</v>
      </c>
    </row>
    <row r="75" customFormat="false" ht="15" hidden="false" customHeight="false" outlineLevel="0" collapsed="false">
      <c r="B75" s="68" t="n">
        <f aca="false">IF(L=3.5,Momente!L75,IF(L=7,Momente!M75,IF(L=10.5,Momente!N75,IF(L=0,"Keine Länge!",Momente!O75))))</f>
        <v>13.2</v>
      </c>
      <c r="C75" s="69" t="n">
        <f aca="false">B75/L</f>
        <v>0.942857142857143</v>
      </c>
      <c r="D75" s="69" t="n">
        <f aca="false">(L-B75)/L</f>
        <v>0.0571428571428572</v>
      </c>
      <c r="E75" s="52"/>
      <c r="F75" s="68" t="n">
        <f aca="false">((C75*D75)*qz_pz*L^2)/2</f>
        <v>0</v>
      </c>
      <c r="G75" s="68" t="n">
        <f aca="false">IF(B75&lt;=$B$5,C75*(L-x1_position),D75*x1_position)*EinzLast_Pz1</f>
        <v>2285.71428571429</v>
      </c>
      <c r="H75" s="75" t="n">
        <f aca="false">IF(B75&lt;=$C$5,C75*(L-x2_position),D75*x2_position)*EinzLast_Pz2</f>
        <v>7428.57142857144</v>
      </c>
      <c r="I75" s="76" t="n">
        <f aca="false">SUM(F75,G75,H75)</f>
        <v>9714.28571428572</v>
      </c>
      <c r="J75" s="73" t="n">
        <f aca="false">B75</f>
        <v>13.2</v>
      </c>
      <c r="K75" s="73"/>
      <c r="L75" s="0" t="n">
        <v>3.3</v>
      </c>
      <c r="M75" s="0" t="n">
        <v>6.6</v>
      </c>
      <c r="N75" s="0" t="n">
        <v>9.9</v>
      </c>
      <c r="O75" s="0" t="n">
        <v>13.2</v>
      </c>
    </row>
    <row r="76" customFormat="false" ht="15" hidden="false" customHeight="false" outlineLevel="0" collapsed="false">
      <c r="B76" s="68" t="n">
        <f aca="false">IF(L=3.5,Momente!L76,IF(L=7,Momente!M76,IF(L=10.5,Momente!N76,IF(L=0,"Keine Länge!",Momente!O76))))</f>
        <v>13.4</v>
      </c>
      <c r="C76" s="69" t="n">
        <f aca="false">B76/L</f>
        <v>0.957142857142857</v>
      </c>
      <c r="D76" s="69" t="n">
        <f aca="false">(L-B76)/L</f>
        <v>0.0428571428571428</v>
      </c>
      <c r="E76" s="52"/>
      <c r="F76" s="68" t="n">
        <f aca="false">((C76*D76)*qz_pz*L^2)/2</f>
        <v>0</v>
      </c>
      <c r="G76" s="68" t="n">
        <f aca="false">IF(B76&lt;=$B$5,C76*(L-x1_position),D76*x1_position)*EinzLast_Pz1</f>
        <v>1714.28571428571</v>
      </c>
      <c r="H76" s="75" t="n">
        <f aca="false">IF(B76&lt;=$C$5,C76*(L-x2_position),D76*x2_position)*EinzLast_Pz2</f>
        <v>5571.42857142857</v>
      </c>
      <c r="I76" s="76" t="n">
        <f aca="false">SUM(F76,G76,H76)</f>
        <v>7285.71428571428</v>
      </c>
      <c r="J76" s="73" t="n">
        <f aca="false">B76</f>
        <v>13.4</v>
      </c>
      <c r="K76" s="73"/>
      <c r="L76" s="0" t="n">
        <v>3.35</v>
      </c>
      <c r="M76" s="0" t="n">
        <v>6.7</v>
      </c>
      <c r="N76" s="0" t="n">
        <v>10.05</v>
      </c>
      <c r="O76" s="0" t="n">
        <v>13.4</v>
      </c>
    </row>
    <row r="77" customFormat="false" ht="15" hidden="false" customHeight="false" outlineLevel="0" collapsed="false">
      <c r="B77" s="68" t="n">
        <f aca="false">IF(L=3.5,Momente!L77,IF(L=7,Momente!M77,IF(L=10.5,Momente!N77,IF(L=0,"Keine Länge!",Momente!O77))))</f>
        <v>13.6</v>
      </c>
      <c r="C77" s="69" t="n">
        <f aca="false">B77/L</f>
        <v>0.971428571428571</v>
      </c>
      <c r="D77" s="69" t="n">
        <f aca="false">(L-B77)/L</f>
        <v>0.0285714285714286</v>
      </c>
      <c r="E77" s="52"/>
      <c r="F77" s="68" t="n">
        <f aca="false">((C77*D77)*qz_pz*L^2)/2</f>
        <v>0</v>
      </c>
      <c r="G77" s="68" t="n">
        <f aca="false">IF(B77&lt;=$B$5,C77*(L-x1_position),D77*x1_position)*EinzLast_Pz1</f>
        <v>1142.85714285714</v>
      </c>
      <c r="H77" s="75" t="n">
        <f aca="false">IF(B77&lt;=$C$5,C77*(L-x2_position),D77*x2_position)*EinzLast_Pz2</f>
        <v>3714.28571428572</v>
      </c>
      <c r="I77" s="76" t="n">
        <f aca="false">SUM(F77,G77,H77)</f>
        <v>4857.14285714286</v>
      </c>
      <c r="J77" s="73" t="n">
        <f aca="false">B77</f>
        <v>13.6</v>
      </c>
      <c r="K77" s="73"/>
      <c r="L77" s="0" t="n">
        <v>3.4</v>
      </c>
      <c r="M77" s="0" t="n">
        <v>6.8</v>
      </c>
      <c r="N77" s="0" t="n">
        <v>10.2</v>
      </c>
      <c r="O77" s="0" t="n">
        <v>13.6</v>
      </c>
    </row>
    <row r="78" customFormat="false" ht="15" hidden="false" customHeight="false" outlineLevel="0" collapsed="false">
      <c r="B78" s="68" t="n">
        <f aca="false">IF(L=3.5,Momente!L78,IF(L=7,Momente!M78,IF(L=10.5,Momente!N78,IF(L=0,"Keine Länge!",Momente!O78))))</f>
        <v>13.8</v>
      </c>
      <c r="C78" s="69" t="n">
        <f aca="false">B78/L</f>
        <v>0.985714285714286</v>
      </c>
      <c r="D78" s="69" t="n">
        <f aca="false">(L-B78)/L</f>
        <v>0.0142857142857142</v>
      </c>
      <c r="E78" s="52"/>
      <c r="F78" s="68" t="n">
        <f aca="false">((C78*D78)*qz_pz*L^2)/2</f>
        <v>0</v>
      </c>
      <c r="G78" s="68" t="n">
        <f aca="false">IF(B78&lt;=$B$5,C78*(L-x1_position),D78*x1_position)*EinzLast_Pz1</f>
        <v>571.428571428569</v>
      </c>
      <c r="H78" s="75" t="n">
        <f aca="false">IF(B78&lt;=$C$5,C78*(L-x2_position),D78*x2_position)*EinzLast_Pz2</f>
        <v>1857.14285714285</v>
      </c>
      <c r="I78" s="76" t="n">
        <f aca="false">SUM(F78,G78,H78)</f>
        <v>2428.57142857142</v>
      </c>
      <c r="J78" s="73" t="n">
        <f aca="false">B78</f>
        <v>13.8</v>
      </c>
      <c r="K78" s="73"/>
      <c r="L78" s="0" t="n">
        <v>3.45</v>
      </c>
      <c r="M78" s="0" t="n">
        <v>6.9</v>
      </c>
      <c r="N78" s="0" t="n">
        <v>10.35</v>
      </c>
      <c r="O78" s="0" t="n">
        <v>13.8</v>
      </c>
    </row>
    <row r="79" customFormat="false" ht="15" hidden="false" customHeight="false" outlineLevel="0" collapsed="false">
      <c r="B79" s="68" t="n">
        <f aca="false">IF(L=3.5,Momente!L79,IF(L=7,Momente!M79,IF(L=10.5,Momente!N79,IF(L=0,"Keine Länge!",Momente!O79))))</f>
        <v>14</v>
      </c>
      <c r="C79" s="69" t="n">
        <f aca="false">B79/L</f>
        <v>1</v>
      </c>
      <c r="D79" s="69" t="n">
        <f aca="false">(L-B79)/L</f>
        <v>0</v>
      </c>
      <c r="E79" s="52"/>
      <c r="F79" s="68" t="n">
        <f aca="false">((C79*D79)*qz_pz*L^2)/2</f>
        <v>0</v>
      </c>
      <c r="G79" s="68" t="n">
        <f aca="false">IF(B79&lt;=$B$5,C79*(L-x1_position),D79*x1_position)*EinzLast_Pz1</f>
        <v>0</v>
      </c>
      <c r="H79" s="75" t="n">
        <f aca="false">IF(B79&lt;=$C$5,C79*(L-x2_position),D79*x2_position)*EinzLast_Pz2</f>
        <v>0</v>
      </c>
      <c r="I79" s="76" t="n">
        <f aca="false">SUM(F79,G79,H79)</f>
        <v>0</v>
      </c>
      <c r="J79" s="73" t="n">
        <f aca="false">B79</f>
        <v>14</v>
      </c>
      <c r="K79" s="73"/>
      <c r="L79" s="0" t="n">
        <v>3.5</v>
      </c>
      <c r="M79" s="0" t="n">
        <v>7</v>
      </c>
      <c r="N79" s="0" t="n">
        <v>10.5</v>
      </c>
      <c r="O79" s="0" t="n">
        <v>14</v>
      </c>
    </row>
    <row r="1048576" customFormat="false" ht="15" hidden="false" customHeight="false" outlineLevel="0" collapsed="false"/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&amp;L&amp;"Calibri,Bold"&amp;14Verlauf der verschiedenen Momente in abhängikeit von den einzelnen Lasten.</oddHeader>
    <oddFooter>&amp;LErstellt von Markus Schirnhofer  Mnr.:1330123&amp;RSeite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Markus Schirnhofer</cp:lastModifiedBy>
  <cp:lastPrinted>2013-11-11T08:24:58Z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