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name="Eingabe1" vbProcedure="false">Ergebnisse!$G$7:$G$17</definedName>
    <definedName function="false" hidden="false" name="Eingabe2" vbProcedure="false">'Eingabe QS'!$G$7:$G$15</definedName>
    <definedName function="false" hidden="false" name="Ergebnisse1" vbProcedure="false">Ergebnisse!$G$23:$G$29</definedName>
    <definedName function="false" hidden="false" name="Ergebnisse2" vbProcedure="false">'Eingabe QS'!$G$21:$G$25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<sst xmlns="http://schemas.openxmlformats.org/spreadsheetml/2006/main" count="89" uniqueCount="65">
  <si>
    <t>Einfache statische Berechnung eines Einfeldträgers</t>
  </si>
  <si>
    <t>Bitte geben sie fogende Werte ein:</t>
  </si>
  <si>
    <t>Gesmatlänge des Einfeldträgers</t>
  </si>
  <si>
    <t>L=</t>
  </si>
  <si>
    <t>[m]</t>
  </si>
  <si>
    <r>
      <t>Einzellast P</t>
    </r>
    <r>
      <rPr>
        <vertAlign val="subscript"/>
        <sz val="10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</si>
  <si>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</si>
  <si>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</si>
  <si>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P</t>
    </r>
    <r>
      <rPr>
        <vertAlign val="subscript"/>
        <sz val="10"/>
        <color rgb="FF000000"/>
        <rFont val="Calibri"/>
        <family val="2"/>
        <charset val="1"/>
      </rPr>
      <t>Z1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</si>
  <si>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</si>
  <si>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0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</si>
  <si>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</si>
  <si>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P</t>
    </r>
    <r>
      <rPr>
        <vertAlign val="subscript"/>
        <sz val="10"/>
        <color rgb="FF000000"/>
        <rFont val="Calibri"/>
        <family val="2"/>
        <charset val="1"/>
      </rPr>
      <t>Z2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</si>
  <si>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</si>
  <si>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Auflast</t>
  </si>
  <si>
    <r>
      <t>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</si>
  <si>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</si>
  <si>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t>Ergebnisse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</si>
  <si>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</si>
  <si>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</si>
  <si>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</si>
  <si>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</si>
  <si>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</si>
  <si>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[N/mm²]</t>
  </si>
  <si>
    <t>an der Stelle: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</si>
  <si>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</si>
  <si>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Summe aus Eigengewicht und Auflast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</si>
  <si>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</si>
  <si>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Diagramm</t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</si>
  <si>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</si>
  <si>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</si>
  <si>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</si>
  <si>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</si>
  <si>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</si>
  <si>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</si>
  <si>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</si>
  <si>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</si>
  <si>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</si>
  <si>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</si>
  <si>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</si>
  <si>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γ=</t>
  </si>
  <si>
    <t>[kN/m³]</t>
  </si>
  <si>
    <t>Fläche des Querschnitts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</si>
  <si>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</si>
  <si>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</si>
  <si>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</si>
  <si>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</si>
  <si>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</si>
  <si>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</si>
  <si>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</si>
  <si>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</t>
  </si>
  <si>
    <t>Berechnung der Biegemomente</t>
  </si>
  <si>
    <r>
      <t>Position der Einzellast P</t>
    </r>
    <r>
      <rPr>
        <b val="true"/>
        <vertAlign val="subscript"/>
        <sz val="9"/>
        <color rgb="FF000000"/>
        <rFont val="Calibri"/>
        <family val="2"/>
        <charset val="1"/>
      </rPr>
      <t>Z1</t>
    </r>
  </si>
  <si>
    <r>
      <t>Position der Einzellast P</t>
    </r>
    <r>
      <rPr>
        <b val="true"/>
        <vertAlign val="subscript"/>
        <sz val="9"/>
        <color rgb="FF000000"/>
        <rFont val="Calibri"/>
        <family val="2"/>
        <charset val="1"/>
      </rPr>
      <t>Z2</t>
    </r>
  </si>
  <si>
    <t>Gesamtlänge der Brücke</t>
  </si>
  <si>
    <r>
      <t>Eigengewicgt und Auflast q</t>
    </r>
    <r>
      <rPr>
        <b val="true"/>
        <vertAlign val="subscript"/>
        <sz val="9"/>
        <color rgb="FF000000"/>
        <rFont val="Calibri"/>
        <family val="2"/>
        <charset val="1"/>
      </rPr>
      <t>z</t>
    </r>
    <r>
      <rPr>
        <b val="true"/>
        <sz val="9"/>
        <color rgb="FF000000"/>
        <rFont val="Calibri"/>
        <family val="2"/>
        <charset val="1"/>
      </rPr>
      <t> + pz</t>
    </r>
  </si>
  <si>
    <r>
      <t>Einzellast P</t>
    </r>
    <r>
      <rPr>
        <b val="true"/>
        <vertAlign val="subscript"/>
        <sz val="9"/>
        <color rgb="FF000000"/>
        <rFont val="Calibri"/>
        <family val="2"/>
        <charset val="1"/>
      </rPr>
      <t>Z1</t>
    </r>
  </si>
  <si>
    <r>
      <t>Einzellast P</t>
    </r>
    <r>
      <rPr>
        <b val="true"/>
        <vertAlign val="subscript"/>
        <sz val="9"/>
        <color rgb="FF000000"/>
        <rFont val="Calibri"/>
        <family val="2"/>
        <charset val="1"/>
      </rPr>
      <t>Z2</t>
    </r>
  </si>
  <si>
    <t>x</t>
  </si>
  <si>
    <t>x/L</t>
  </si>
  <si>
    <t>(L-x)/L</t>
  </si>
  <si>
    <r>
      <t>M</t>
    </r>
    <r>
      <rPr>
        <b val="true"/>
        <vertAlign val="subscript"/>
        <sz val="11"/>
        <color rgb="FF000000"/>
        <rFont val="Calibri"/>
        <family val="2"/>
        <charset val="1"/>
      </rPr>
      <t>d</t>
    </r>
  </si>
  <si>
    <r>
      <t>M</t>
    </r>
    <r>
      <rPr>
        <b val="true"/>
        <vertAlign val="subscript"/>
        <sz val="11"/>
        <color rgb="FF000000"/>
        <rFont val="Calibri"/>
        <family val="2"/>
        <charset val="1"/>
      </rPr>
      <t>z1</t>
    </r>
  </si>
  <si>
    <r>
      <t>M</t>
    </r>
    <r>
      <rPr>
        <b val="true"/>
        <vertAlign val="subscript"/>
        <sz val="11"/>
        <color rgb="FF000000"/>
        <rFont val="Calibri"/>
        <family val="2"/>
        <charset val="1"/>
      </rPr>
      <t>z2</t>
    </r>
  </si>
  <si>
    <r>
      <t>M</t>
    </r>
    <r>
      <rPr>
        <b val="true"/>
        <vertAlign val="subscript"/>
        <sz val="11"/>
        <color rgb="FF000000"/>
        <rFont val="Calibri"/>
        <family val="2"/>
        <charset val="1"/>
      </rPr>
      <t>ges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</si>
</sst>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.0"/>
  </numFmts>
  <fonts count="1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1"/>
      <name val="Calibri"/>
      <family val="2"/>
      <charset val="1"/>
    </font>
    <font>
      <vertAlign val="subscript"/>
      <sz val="10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vertAlign val="superscript"/>
      <sz val="11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b val="true"/>
      <vertAlign val="subscript"/>
      <sz val="9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vertAlign val="subscript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FDEADA"/>
      </patternFill>
    </fill>
    <fill>
      <patternFill patternType="solid">
        <fgColor rgb="FFFDEADA"/>
        <bgColor rgb="FFF2F2F2"/>
      </patternFill>
    </fill>
    <fill>
      <patternFill patternType="solid">
        <fgColor rgb="FFDBEEF4"/>
        <bgColor rgb="FFF2F2F2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7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7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2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4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12" fillId="2" borderId="9" xfId="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4" fontId="12" fillId="2" borderId="10" xfId="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4" fontId="12" fillId="2" borderId="11" xfId="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4" fontId="14" fillId="0" borderId="0" xfId="0" applyFont="true" applyBorder="false" applyAlignment="true" applyProtection="true">
      <alignment horizontal="center" vertical="center" textRotation="0" wrapText="true" indent="0" shrinkToFit="true"/>
      <protection locked="false" hidden="false"/>
    </xf>
    <xf numFmtId="164" fontId="0" fillId="2" borderId="1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2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2" borderId="1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15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1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1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15" fillId="2" borderId="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2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2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9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1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11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18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19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21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1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1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14" xfId="0" applyFont="false" applyBorder="true" applyAlignment="true" applyProtection="true">
      <alignment horizontal="center" vertical="center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BE4B48"/>
      <rgbColor rgb="FFFDEADA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A7EBB"/>
      <rgbColor rgb="FF33CCCC"/>
      <rgbColor rgb="FF98B855"/>
      <rgbColor rgb="FFFFCC00"/>
      <rgbColor rgb="FFFF9900"/>
      <rgbColor rgb="FFFF6600"/>
      <rgbColor rgb="FF7D5FA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"Md"</c:f>
              <c:strCache>
                <c:ptCount val="1"/>
                <c:pt idx="0">
                  <c:v>Md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xVal>
            <c:numRef>
              <c:f>momente!$B$11:$B$81</c:f>
              <c:numCache>
                <c:formatCode>General</c:formatCode>
                <c:ptCount val="71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6.60000000000001</c:v>
                </c:pt>
                <c:pt idx="45">
                  <c:v>6.75000000000001</c:v>
                </c:pt>
                <c:pt idx="46">
                  <c:v>6.90000000000001</c:v>
                </c:pt>
                <c:pt idx="47">
                  <c:v>7.05000000000001</c:v>
                </c:pt>
                <c:pt idx="48">
                  <c:v>7.20000000000001</c:v>
                </c:pt>
                <c:pt idx="49">
                  <c:v>7.35000000000001</c:v>
                </c:pt>
                <c:pt idx="50">
                  <c:v>7.50000000000001</c:v>
                </c:pt>
                <c:pt idx="51">
                  <c:v>7.65000000000001</c:v>
                </c:pt>
                <c:pt idx="52">
                  <c:v>7.80000000000001</c:v>
                </c:pt>
                <c:pt idx="53">
                  <c:v>7.95000000000001</c:v>
                </c:pt>
                <c:pt idx="54">
                  <c:v>8.10000000000001</c:v>
                </c:pt>
                <c:pt idx="55">
                  <c:v>8.25000000000001</c:v>
                </c:pt>
                <c:pt idx="56">
                  <c:v>8.40000000000001</c:v>
                </c:pt>
                <c:pt idx="57">
                  <c:v>8.55000000000001</c:v>
                </c:pt>
                <c:pt idx="58">
                  <c:v>8.70000000000001</c:v>
                </c:pt>
                <c:pt idx="59">
                  <c:v>8.85000000000001</c:v>
                </c:pt>
                <c:pt idx="60">
                  <c:v>9.00000000000001</c:v>
                </c:pt>
                <c:pt idx="61">
                  <c:v>9.15000000000001</c:v>
                </c:pt>
                <c:pt idx="62">
                  <c:v>9.30000000000001</c:v>
                </c:pt>
                <c:pt idx="63">
                  <c:v>9.45000000000001</c:v>
                </c:pt>
                <c:pt idx="64">
                  <c:v>9.60000000000001</c:v>
                </c:pt>
                <c:pt idx="65">
                  <c:v>9.75000000000001</c:v>
                </c:pt>
                <c:pt idx="66">
                  <c:v>9.90000000000001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numCache>
            </c:numRef>
          </c:xVal>
          <c:yVal>
            <c:numRef>
              <c:f>momente!$F$11:$F$81</c:f>
              <c:numCache>
                <c:formatCode>General</c:formatCode>
                <c:ptCount val="71"/>
                <c:pt idx="0">
                  <c:v>0</c:v>
                </c:pt>
                <c:pt idx="1">
                  <c:v>113584.78125</c:v>
                </c:pt>
                <c:pt idx="2">
                  <c:v>223877.25</c:v>
                </c:pt>
                <c:pt idx="3">
                  <c:v>330877.40625</c:v>
                </c:pt>
                <c:pt idx="4">
                  <c:v>434585.25</c:v>
                </c:pt>
                <c:pt idx="5">
                  <c:v>535000.781250001</c:v>
                </c:pt>
                <c:pt idx="6">
                  <c:v>632124.000000001</c:v>
                </c:pt>
                <c:pt idx="7">
                  <c:v>725954.906250001</c:v>
                </c:pt>
                <c:pt idx="8">
                  <c:v>816493.500000001</c:v>
                </c:pt>
                <c:pt idx="9">
                  <c:v>903739.781250001</c:v>
                </c:pt>
                <c:pt idx="10">
                  <c:v>987693.750000001</c:v>
                </c:pt>
                <c:pt idx="11">
                  <c:v>1068355.40625</c:v>
                </c:pt>
                <c:pt idx="12">
                  <c:v>1145724.75</c:v>
                </c:pt>
                <c:pt idx="13">
                  <c:v>1219801.78125</c:v>
                </c:pt>
                <c:pt idx="14">
                  <c:v>1290586.5</c:v>
                </c:pt>
                <c:pt idx="15">
                  <c:v>1358078.90625</c:v>
                </c:pt>
                <c:pt idx="16">
                  <c:v>1422279</c:v>
                </c:pt>
                <c:pt idx="17">
                  <c:v>1483186.78125</c:v>
                </c:pt>
                <c:pt idx="18">
                  <c:v>1540802.25</c:v>
                </c:pt>
                <c:pt idx="19">
                  <c:v>1595125.40625</c:v>
                </c:pt>
                <c:pt idx="20">
                  <c:v>1646156.25</c:v>
                </c:pt>
                <c:pt idx="21">
                  <c:v>1693894.78125</c:v>
                </c:pt>
                <c:pt idx="22">
                  <c:v>1738341</c:v>
                </c:pt>
                <c:pt idx="23">
                  <c:v>1779494.90625</c:v>
                </c:pt>
                <c:pt idx="24">
                  <c:v>1817356.5</c:v>
                </c:pt>
                <c:pt idx="25">
                  <c:v>1851925.78125</c:v>
                </c:pt>
                <c:pt idx="26">
                  <c:v>1883202.75</c:v>
                </c:pt>
                <c:pt idx="27">
                  <c:v>1911187.40625</c:v>
                </c:pt>
                <c:pt idx="28">
                  <c:v>1935879.75</c:v>
                </c:pt>
                <c:pt idx="29">
                  <c:v>1957279.78125</c:v>
                </c:pt>
                <c:pt idx="30">
                  <c:v>1975387.5</c:v>
                </c:pt>
                <c:pt idx="31">
                  <c:v>1990202.90625</c:v>
                </c:pt>
                <c:pt idx="32">
                  <c:v>2001726</c:v>
                </c:pt>
                <c:pt idx="33">
                  <c:v>2009956.78125</c:v>
                </c:pt>
                <c:pt idx="34">
                  <c:v>2014895.25</c:v>
                </c:pt>
                <c:pt idx="35">
                  <c:v>2016541.40625</c:v>
                </c:pt>
                <c:pt idx="36">
                  <c:v>2014895.25</c:v>
                </c:pt>
                <c:pt idx="37">
                  <c:v>2009956.78125</c:v>
                </c:pt>
                <c:pt idx="38">
                  <c:v>2001726</c:v>
                </c:pt>
                <c:pt idx="39">
                  <c:v>1990202.90625</c:v>
                </c:pt>
                <c:pt idx="40">
                  <c:v>1975387.5</c:v>
                </c:pt>
                <c:pt idx="41">
                  <c:v>1957279.78125</c:v>
                </c:pt>
                <c:pt idx="42">
                  <c:v>1935879.75</c:v>
                </c:pt>
                <c:pt idx="43">
                  <c:v>1911187.40625</c:v>
                </c:pt>
                <c:pt idx="44">
                  <c:v>1883202.75</c:v>
                </c:pt>
                <c:pt idx="45">
                  <c:v>1851925.78125</c:v>
                </c:pt>
                <c:pt idx="46">
                  <c:v>1817356.5</c:v>
                </c:pt>
                <c:pt idx="47">
                  <c:v>1779494.90625</c:v>
                </c:pt>
                <c:pt idx="48">
                  <c:v>1738341</c:v>
                </c:pt>
                <c:pt idx="49">
                  <c:v>1693894.78125</c:v>
                </c:pt>
                <c:pt idx="50">
                  <c:v>1646156.25</c:v>
                </c:pt>
                <c:pt idx="51">
                  <c:v>1595125.40625</c:v>
                </c:pt>
                <c:pt idx="52">
                  <c:v>1540802.25</c:v>
                </c:pt>
                <c:pt idx="53">
                  <c:v>1483186.78125</c:v>
                </c:pt>
                <c:pt idx="54">
                  <c:v>1422279</c:v>
                </c:pt>
                <c:pt idx="55">
                  <c:v>1358078.90625</c:v>
                </c:pt>
                <c:pt idx="56">
                  <c:v>1290586.5</c:v>
                </c:pt>
                <c:pt idx="57">
                  <c:v>1219801.78125</c:v>
                </c:pt>
                <c:pt idx="58">
                  <c:v>1145724.75</c:v>
                </c:pt>
                <c:pt idx="59">
                  <c:v>1068355.40625</c:v>
                </c:pt>
                <c:pt idx="60">
                  <c:v>987693.749999995</c:v>
                </c:pt>
                <c:pt idx="61">
                  <c:v>903739.781249995</c:v>
                </c:pt>
                <c:pt idx="62">
                  <c:v>816493.499999994</c:v>
                </c:pt>
                <c:pt idx="63">
                  <c:v>725954.906249993</c:v>
                </c:pt>
                <c:pt idx="64">
                  <c:v>632123.999999993</c:v>
                </c:pt>
                <c:pt idx="65">
                  <c:v>535000.781249992</c:v>
                </c:pt>
                <c:pt idx="66">
                  <c:v>434585.249999992</c:v>
                </c:pt>
                <c:pt idx="67">
                  <c:v>330877.406249991</c:v>
                </c:pt>
                <c:pt idx="68">
                  <c:v>223877.24999999</c:v>
                </c:pt>
                <c:pt idx="69">
                  <c:v>113584.78124999</c:v>
                </c:pt>
                <c:pt idx="70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"Mz1"</c:f>
              <c:strCache>
                <c:ptCount val="1"/>
                <c:pt idx="0">
                  <c:v>Mz1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xVal>
            <c:numRef>
              <c:f>momente!$B$11:$B$81</c:f>
              <c:numCache>
                <c:formatCode>General</c:formatCode>
                <c:ptCount val="71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6.60000000000001</c:v>
                </c:pt>
                <c:pt idx="45">
                  <c:v>6.75000000000001</c:v>
                </c:pt>
                <c:pt idx="46">
                  <c:v>6.90000000000001</c:v>
                </c:pt>
                <c:pt idx="47">
                  <c:v>7.05000000000001</c:v>
                </c:pt>
                <c:pt idx="48">
                  <c:v>7.20000000000001</c:v>
                </c:pt>
                <c:pt idx="49">
                  <c:v>7.35000000000001</c:v>
                </c:pt>
                <c:pt idx="50">
                  <c:v>7.50000000000001</c:v>
                </c:pt>
                <c:pt idx="51">
                  <c:v>7.65000000000001</c:v>
                </c:pt>
                <c:pt idx="52">
                  <c:v>7.80000000000001</c:v>
                </c:pt>
                <c:pt idx="53">
                  <c:v>7.95000000000001</c:v>
                </c:pt>
                <c:pt idx="54">
                  <c:v>8.10000000000001</c:v>
                </c:pt>
                <c:pt idx="55">
                  <c:v>8.25000000000001</c:v>
                </c:pt>
                <c:pt idx="56">
                  <c:v>8.40000000000001</c:v>
                </c:pt>
                <c:pt idx="57">
                  <c:v>8.55000000000001</c:v>
                </c:pt>
                <c:pt idx="58">
                  <c:v>8.70000000000001</c:v>
                </c:pt>
                <c:pt idx="59">
                  <c:v>8.85000000000001</c:v>
                </c:pt>
                <c:pt idx="60">
                  <c:v>9.00000000000001</c:v>
                </c:pt>
                <c:pt idx="61">
                  <c:v>9.15000000000001</c:v>
                </c:pt>
                <c:pt idx="62">
                  <c:v>9.30000000000001</c:v>
                </c:pt>
                <c:pt idx="63">
                  <c:v>9.45000000000001</c:v>
                </c:pt>
                <c:pt idx="64">
                  <c:v>9.60000000000001</c:v>
                </c:pt>
                <c:pt idx="65">
                  <c:v>9.75000000000001</c:v>
                </c:pt>
                <c:pt idx="66">
                  <c:v>9.90000000000001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numCache>
            </c:numRef>
          </c:xVal>
          <c:yVal>
            <c:numRef>
              <c:f>momente!$G$11:$G$81</c:f>
              <c:numCache>
                <c:formatCode>General</c:formatCode>
                <c:ptCount val="7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1380</c:v>
                </c:pt>
                <c:pt idx="48">
                  <c:v>1320</c:v>
                </c:pt>
                <c:pt idx="49">
                  <c:v>1260</c:v>
                </c:pt>
                <c:pt idx="50">
                  <c:v>1200</c:v>
                </c:pt>
                <c:pt idx="51">
                  <c:v>1140</c:v>
                </c:pt>
                <c:pt idx="52">
                  <c:v>1080</c:v>
                </c:pt>
                <c:pt idx="53">
                  <c:v>1020</c:v>
                </c:pt>
                <c:pt idx="54">
                  <c:v>959.999999999997</c:v>
                </c:pt>
                <c:pt idx="55">
                  <c:v>899.999999999996</c:v>
                </c:pt>
                <c:pt idx="56">
                  <c:v>839.999999999996</c:v>
                </c:pt>
                <c:pt idx="57">
                  <c:v>779.999999999996</c:v>
                </c:pt>
                <c:pt idx="58">
                  <c:v>719.999999999996</c:v>
                </c:pt>
                <c:pt idx="59">
                  <c:v>659.999999999996</c:v>
                </c:pt>
                <c:pt idx="60">
                  <c:v>599.999999999996</c:v>
                </c:pt>
                <c:pt idx="61">
                  <c:v>539.999999999996</c:v>
                </c:pt>
                <c:pt idx="62">
                  <c:v>479.999999999995</c:v>
                </c:pt>
                <c:pt idx="63">
                  <c:v>419.999999999995</c:v>
                </c:pt>
                <c:pt idx="64">
                  <c:v>359.999999999995</c:v>
                </c:pt>
                <c:pt idx="65">
                  <c:v>299.999999999995</c:v>
                </c:pt>
                <c:pt idx="66">
                  <c:v>239.999999999995</c:v>
                </c:pt>
                <c:pt idx="67">
                  <c:v>179.999999999995</c:v>
                </c:pt>
                <c:pt idx="68">
                  <c:v>119.999999999995</c:v>
                </c:pt>
                <c:pt idx="69">
                  <c:v>59.9999999999945</c:v>
                </c:pt>
                <c:pt idx="7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"Mz2"</c:f>
              <c:strCache>
                <c:ptCount val="1"/>
                <c:pt idx="0">
                  <c:v>Mz2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xVal>
            <c:numRef>
              <c:f>momente!$B$11:$B$81</c:f>
              <c:numCache>
                <c:formatCode>General</c:formatCode>
                <c:ptCount val="71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6.60000000000001</c:v>
                </c:pt>
                <c:pt idx="45">
                  <c:v>6.75000000000001</c:v>
                </c:pt>
                <c:pt idx="46">
                  <c:v>6.90000000000001</c:v>
                </c:pt>
                <c:pt idx="47">
                  <c:v>7.05000000000001</c:v>
                </c:pt>
                <c:pt idx="48">
                  <c:v>7.20000000000001</c:v>
                </c:pt>
                <c:pt idx="49">
                  <c:v>7.35000000000001</c:v>
                </c:pt>
                <c:pt idx="50">
                  <c:v>7.50000000000001</c:v>
                </c:pt>
                <c:pt idx="51">
                  <c:v>7.65000000000001</c:v>
                </c:pt>
                <c:pt idx="52">
                  <c:v>7.80000000000001</c:v>
                </c:pt>
                <c:pt idx="53">
                  <c:v>7.95000000000001</c:v>
                </c:pt>
                <c:pt idx="54">
                  <c:v>8.10000000000001</c:v>
                </c:pt>
                <c:pt idx="55">
                  <c:v>8.25000000000001</c:v>
                </c:pt>
                <c:pt idx="56">
                  <c:v>8.40000000000001</c:v>
                </c:pt>
                <c:pt idx="57">
                  <c:v>8.55000000000001</c:v>
                </c:pt>
                <c:pt idx="58">
                  <c:v>8.70000000000001</c:v>
                </c:pt>
                <c:pt idx="59">
                  <c:v>8.85000000000001</c:v>
                </c:pt>
                <c:pt idx="60">
                  <c:v>9.00000000000001</c:v>
                </c:pt>
                <c:pt idx="61">
                  <c:v>9.15000000000001</c:v>
                </c:pt>
                <c:pt idx="62">
                  <c:v>9.30000000000001</c:v>
                </c:pt>
                <c:pt idx="63">
                  <c:v>9.45000000000001</c:v>
                </c:pt>
                <c:pt idx="64">
                  <c:v>9.60000000000001</c:v>
                </c:pt>
                <c:pt idx="65">
                  <c:v>9.75000000000001</c:v>
                </c:pt>
                <c:pt idx="66">
                  <c:v>9.90000000000001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numCache>
            </c:numRef>
          </c:xVal>
          <c:yVal>
            <c:numRef>
              <c:f>momente!$H$11:$H$81</c:f>
              <c:numCache>
                <c:formatCode>General</c:formatCode>
                <c:ptCount val="71"/>
                <c:pt idx="0">
                  <c:v>0</c:v>
                </c:pt>
                <c:pt idx="1">
                  <c:v>71.4285714285712</c:v>
                </c:pt>
                <c:pt idx="2">
                  <c:v>142.857142857142</c:v>
                </c:pt>
                <c:pt idx="3">
                  <c:v>214.285714285713</c:v>
                </c:pt>
                <c:pt idx="4">
                  <c:v>285.714285714285</c:v>
                </c:pt>
                <c:pt idx="5">
                  <c:v>357.142857142856</c:v>
                </c:pt>
                <c:pt idx="6">
                  <c:v>428.571428571427</c:v>
                </c:pt>
                <c:pt idx="7">
                  <c:v>499.999999999998</c:v>
                </c:pt>
                <c:pt idx="8">
                  <c:v>571.428571428569</c:v>
                </c:pt>
                <c:pt idx="9">
                  <c:v>642.857142857141</c:v>
                </c:pt>
                <c:pt idx="10">
                  <c:v>714.285714285712</c:v>
                </c:pt>
                <c:pt idx="11">
                  <c:v>785.714285714283</c:v>
                </c:pt>
                <c:pt idx="12">
                  <c:v>857.142857142854</c:v>
                </c:pt>
                <c:pt idx="13">
                  <c:v>928.571428571425</c:v>
                </c:pt>
                <c:pt idx="14">
                  <c:v>999.999999999996</c:v>
                </c:pt>
                <c:pt idx="15">
                  <c:v>1071.42857142857</c:v>
                </c:pt>
                <c:pt idx="16">
                  <c:v>1142.85714285714</c:v>
                </c:pt>
                <c:pt idx="17">
                  <c:v>1214.28571428571</c:v>
                </c:pt>
                <c:pt idx="18">
                  <c:v>1285.71428571428</c:v>
                </c:pt>
                <c:pt idx="19">
                  <c:v>1357.14285714285</c:v>
                </c:pt>
                <c:pt idx="20">
                  <c:v>1428.57142857142</c:v>
                </c:pt>
                <c:pt idx="21">
                  <c:v>1499.99999999999</c:v>
                </c:pt>
                <c:pt idx="22">
                  <c:v>1571.42857142857</c:v>
                </c:pt>
                <c:pt idx="23">
                  <c:v>1642.85714285714</c:v>
                </c:pt>
                <c:pt idx="24">
                  <c:v>1714.28571428571</c:v>
                </c:pt>
                <c:pt idx="25">
                  <c:v>1785.71428571428</c:v>
                </c:pt>
                <c:pt idx="26">
                  <c:v>1857.14285714285</c:v>
                </c:pt>
                <c:pt idx="27">
                  <c:v>1928.57142857142</c:v>
                </c:pt>
                <c:pt idx="28">
                  <c:v>1999.99999999999</c:v>
                </c:pt>
                <c:pt idx="29">
                  <c:v>2071.42857142856</c:v>
                </c:pt>
                <c:pt idx="30">
                  <c:v>2142.85714285714</c:v>
                </c:pt>
                <c:pt idx="31">
                  <c:v>2214.28571428571</c:v>
                </c:pt>
                <c:pt idx="32">
                  <c:v>2285.71428571428</c:v>
                </c:pt>
                <c:pt idx="33">
                  <c:v>2357.14285714285</c:v>
                </c:pt>
                <c:pt idx="34">
                  <c:v>2428.57142857142</c:v>
                </c:pt>
                <c:pt idx="35">
                  <c:v>2499.99999999999</c:v>
                </c:pt>
                <c:pt idx="36">
                  <c:v>2571.42857142856</c:v>
                </c:pt>
                <c:pt idx="37">
                  <c:v>2642.85714285713</c:v>
                </c:pt>
                <c:pt idx="38">
                  <c:v>2714.28571428571</c:v>
                </c:pt>
                <c:pt idx="39">
                  <c:v>2785.71428571428</c:v>
                </c:pt>
                <c:pt idx="40">
                  <c:v>2857.14285714285</c:v>
                </c:pt>
                <c:pt idx="41">
                  <c:v>2928.57142857142</c:v>
                </c:pt>
                <c:pt idx="42">
                  <c:v>2999.99999999999</c:v>
                </c:pt>
                <c:pt idx="43">
                  <c:v>3071.42857142856</c:v>
                </c:pt>
                <c:pt idx="44">
                  <c:v>3142.85714285713</c:v>
                </c:pt>
                <c:pt idx="45">
                  <c:v>3214.28571428571</c:v>
                </c:pt>
                <c:pt idx="46">
                  <c:v>3285.71428571428</c:v>
                </c:pt>
                <c:pt idx="47">
                  <c:v>3357.14285714285</c:v>
                </c:pt>
                <c:pt idx="48">
                  <c:v>3428.57142857142</c:v>
                </c:pt>
                <c:pt idx="49">
                  <c:v>3499.99999999999</c:v>
                </c:pt>
                <c:pt idx="50">
                  <c:v>3571.42857142856</c:v>
                </c:pt>
                <c:pt idx="51">
                  <c:v>3642.85714285713</c:v>
                </c:pt>
                <c:pt idx="52">
                  <c:v>3714.2857142857</c:v>
                </c:pt>
                <c:pt idx="53">
                  <c:v>3785.71428571428</c:v>
                </c:pt>
                <c:pt idx="54">
                  <c:v>3857.14285714285</c:v>
                </c:pt>
                <c:pt idx="55">
                  <c:v>3928.57142857142</c:v>
                </c:pt>
                <c:pt idx="56">
                  <c:v>3999.99999999999</c:v>
                </c:pt>
                <c:pt idx="57">
                  <c:v>4071.42857142856</c:v>
                </c:pt>
                <c:pt idx="58">
                  <c:v>4142.85714285713</c:v>
                </c:pt>
                <c:pt idx="59">
                  <c:v>4214.2857142857</c:v>
                </c:pt>
                <c:pt idx="60">
                  <c:v>4285.71428571428</c:v>
                </c:pt>
                <c:pt idx="61">
                  <c:v>4357.14285714285</c:v>
                </c:pt>
                <c:pt idx="62">
                  <c:v>4428.57142857142</c:v>
                </c:pt>
                <c:pt idx="63">
                  <c:v>4499.99999999999</c:v>
                </c:pt>
                <c:pt idx="64">
                  <c:v>4571.42857142856</c:v>
                </c:pt>
                <c:pt idx="65">
                  <c:v>4642.85714285713</c:v>
                </c:pt>
                <c:pt idx="66">
                  <c:v>4714.2857142857</c:v>
                </c:pt>
                <c:pt idx="67">
                  <c:v>4785.71428571428</c:v>
                </c:pt>
                <c:pt idx="68">
                  <c:v>4857.14285714285</c:v>
                </c:pt>
                <c:pt idx="69">
                  <c:v>4928.57142857142</c:v>
                </c:pt>
                <c:pt idx="7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"Mges"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xVal>
            <c:numRef>
              <c:f>momente!$B$11:$B$81</c:f>
              <c:numCache>
                <c:formatCode>General</c:formatCode>
                <c:ptCount val="71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6.60000000000001</c:v>
                </c:pt>
                <c:pt idx="45">
                  <c:v>6.75000000000001</c:v>
                </c:pt>
                <c:pt idx="46">
                  <c:v>6.90000000000001</c:v>
                </c:pt>
                <c:pt idx="47">
                  <c:v>7.05000000000001</c:v>
                </c:pt>
                <c:pt idx="48">
                  <c:v>7.20000000000001</c:v>
                </c:pt>
                <c:pt idx="49">
                  <c:v>7.35000000000001</c:v>
                </c:pt>
                <c:pt idx="50">
                  <c:v>7.50000000000001</c:v>
                </c:pt>
                <c:pt idx="51">
                  <c:v>7.65000000000001</c:v>
                </c:pt>
                <c:pt idx="52">
                  <c:v>7.80000000000001</c:v>
                </c:pt>
                <c:pt idx="53">
                  <c:v>7.95000000000001</c:v>
                </c:pt>
                <c:pt idx="54">
                  <c:v>8.10000000000001</c:v>
                </c:pt>
                <c:pt idx="55">
                  <c:v>8.25000000000001</c:v>
                </c:pt>
                <c:pt idx="56">
                  <c:v>8.40000000000001</c:v>
                </c:pt>
                <c:pt idx="57">
                  <c:v>8.55000000000001</c:v>
                </c:pt>
                <c:pt idx="58">
                  <c:v>8.70000000000001</c:v>
                </c:pt>
                <c:pt idx="59">
                  <c:v>8.85000000000001</c:v>
                </c:pt>
                <c:pt idx="60">
                  <c:v>9.00000000000001</c:v>
                </c:pt>
                <c:pt idx="61">
                  <c:v>9.15000000000001</c:v>
                </c:pt>
                <c:pt idx="62">
                  <c:v>9.30000000000001</c:v>
                </c:pt>
                <c:pt idx="63">
                  <c:v>9.45000000000001</c:v>
                </c:pt>
                <c:pt idx="64">
                  <c:v>9.60000000000001</c:v>
                </c:pt>
                <c:pt idx="65">
                  <c:v>9.75000000000001</c:v>
                </c:pt>
                <c:pt idx="66">
                  <c:v>9.90000000000001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numCache>
            </c:numRef>
          </c:xVal>
          <c:yVal>
            <c:numRef>
              <c:f>momente!$I$11:$I$81</c:f>
              <c:numCache>
                <c:formatCode>General</c:formatCode>
                <c:ptCount val="71"/>
                <c:pt idx="0">
                  <c:v>0</c:v>
                </c:pt>
                <c:pt idx="1">
                  <c:v>113686.209821429</c:v>
                </c:pt>
                <c:pt idx="2">
                  <c:v>224080.107142857</c:v>
                </c:pt>
                <c:pt idx="3">
                  <c:v>331181.691964286</c:v>
                </c:pt>
                <c:pt idx="4">
                  <c:v>434990.964285715</c:v>
                </c:pt>
                <c:pt idx="5">
                  <c:v>535507.924107143</c:v>
                </c:pt>
                <c:pt idx="6">
                  <c:v>632732.571428572</c:v>
                </c:pt>
                <c:pt idx="7">
                  <c:v>726664.90625</c:v>
                </c:pt>
                <c:pt idx="8">
                  <c:v>817304.928571429</c:v>
                </c:pt>
                <c:pt idx="9">
                  <c:v>904652.638392858</c:v>
                </c:pt>
                <c:pt idx="10">
                  <c:v>988708.035714286</c:v>
                </c:pt>
                <c:pt idx="11">
                  <c:v>1069471.12053572</c:v>
                </c:pt>
                <c:pt idx="12">
                  <c:v>1146941.89285714</c:v>
                </c:pt>
                <c:pt idx="13">
                  <c:v>1221120.35267857</c:v>
                </c:pt>
                <c:pt idx="14">
                  <c:v>1292006.5</c:v>
                </c:pt>
                <c:pt idx="15">
                  <c:v>1359600.33482143</c:v>
                </c:pt>
                <c:pt idx="16">
                  <c:v>1423901.85714286</c:v>
                </c:pt>
                <c:pt idx="17">
                  <c:v>1484911.06696429</c:v>
                </c:pt>
                <c:pt idx="18">
                  <c:v>1542627.96428572</c:v>
                </c:pt>
                <c:pt idx="19">
                  <c:v>1597052.54910714</c:v>
                </c:pt>
                <c:pt idx="20">
                  <c:v>1648184.82142857</c:v>
                </c:pt>
                <c:pt idx="21">
                  <c:v>1696024.78125</c:v>
                </c:pt>
                <c:pt idx="22">
                  <c:v>1740572.42857143</c:v>
                </c:pt>
                <c:pt idx="23">
                  <c:v>1781827.76339286</c:v>
                </c:pt>
                <c:pt idx="24">
                  <c:v>1819790.78571429</c:v>
                </c:pt>
                <c:pt idx="25">
                  <c:v>1854461.49553572</c:v>
                </c:pt>
                <c:pt idx="26">
                  <c:v>1885839.89285714</c:v>
                </c:pt>
                <c:pt idx="27">
                  <c:v>1913925.97767857</c:v>
                </c:pt>
                <c:pt idx="28">
                  <c:v>1938719.75</c:v>
                </c:pt>
                <c:pt idx="29">
                  <c:v>1960221.20982143</c:v>
                </c:pt>
                <c:pt idx="30">
                  <c:v>1978430.35714286</c:v>
                </c:pt>
                <c:pt idx="31">
                  <c:v>1993347.19196429</c:v>
                </c:pt>
                <c:pt idx="32">
                  <c:v>2004971.71428572</c:v>
                </c:pt>
                <c:pt idx="33">
                  <c:v>2013303.92410714</c:v>
                </c:pt>
                <c:pt idx="34">
                  <c:v>2018343.82142857</c:v>
                </c:pt>
                <c:pt idx="35">
                  <c:v>2020091.40625</c:v>
                </c:pt>
                <c:pt idx="36">
                  <c:v>2018546.67857143</c:v>
                </c:pt>
                <c:pt idx="37">
                  <c:v>2013709.63839286</c:v>
                </c:pt>
                <c:pt idx="38">
                  <c:v>2005580.28571429</c:v>
                </c:pt>
                <c:pt idx="39">
                  <c:v>1994158.62053572</c:v>
                </c:pt>
                <c:pt idx="40">
                  <c:v>1979444.64285714</c:v>
                </c:pt>
                <c:pt idx="41">
                  <c:v>1961438.35267857</c:v>
                </c:pt>
                <c:pt idx="42">
                  <c:v>1940139.75</c:v>
                </c:pt>
                <c:pt idx="43">
                  <c:v>1915548.83482143</c:v>
                </c:pt>
                <c:pt idx="44">
                  <c:v>1887665.60714286</c:v>
                </c:pt>
                <c:pt idx="45">
                  <c:v>1856490.06696429</c:v>
                </c:pt>
                <c:pt idx="46">
                  <c:v>1822022.21428571</c:v>
                </c:pt>
                <c:pt idx="47">
                  <c:v>1784232.04910714</c:v>
                </c:pt>
                <c:pt idx="48">
                  <c:v>1743089.57142857</c:v>
                </c:pt>
                <c:pt idx="49">
                  <c:v>1698654.78125</c:v>
                </c:pt>
                <c:pt idx="50">
                  <c:v>1650927.67857143</c:v>
                </c:pt>
                <c:pt idx="51">
                  <c:v>1599908.26339286</c:v>
                </c:pt>
                <c:pt idx="52">
                  <c:v>1545596.53571428</c:v>
                </c:pt>
                <c:pt idx="53">
                  <c:v>1487992.49553571</c:v>
                </c:pt>
                <c:pt idx="54">
                  <c:v>1427096.14285714</c:v>
                </c:pt>
                <c:pt idx="55">
                  <c:v>1362907.47767857</c:v>
                </c:pt>
                <c:pt idx="56">
                  <c:v>1295426.5</c:v>
                </c:pt>
                <c:pt idx="57">
                  <c:v>1224653.20982143</c:v>
                </c:pt>
                <c:pt idx="58">
                  <c:v>1150587.60714285</c:v>
                </c:pt>
                <c:pt idx="59">
                  <c:v>1073229.69196428</c:v>
                </c:pt>
                <c:pt idx="60">
                  <c:v>992579.464285709</c:v>
                </c:pt>
                <c:pt idx="61">
                  <c:v>908636.924107137</c:v>
                </c:pt>
                <c:pt idx="62">
                  <c:v>821402.071428565</c:v>
                </c:pt>
                <c:pt idx="63">
                  <c:v>730874.906249993</c:v>
                </c:pt>
                <c:pt idx="64">
                  <c:v>637055.428571421</c:v>
                </c:pt>
                <c:pt idx="65">
                  <c:v>539943.638392849</c:v>
                </c:pt>
                <c:pt idx="66">
                  <c:v>439539.535714277</c:v>
                </c:pt>
                <c:pt idx="67">
                  <c:v>335843.120535705</c:v>
                </c:pt>
                <c:pt idx="68">
                  <c:v>228854.392857133</c:v>
                </c:pt>
                <c:pt idx="69">
                  <c:v>118573.352678561</c:v>
                </c:pt>
                <c:pt idx="70">
                  <c:v>0</c:v>
                </c:pt>
              </c:numCache>
            </c:numRef>
          </c:yVal>
          <c:smooth val="0"/>
        </c:ser>
        <c:axId val="35162538"/>
        <c:axId val="23732998"/>
      </c:scatterChart>
      <c:valAx>
        <c:axId val="3516253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23732998"/>
        <c:crosses val="autoZero"/>
      </c:valAx>
      <c:valAx>
        <c:axId val="23732998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35162538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80280</xdr:colOff>
      <xdr:row>33</xdr:row>
      <xdr:rowOff>55800</xdr:rowOff>
    </xdr:from>
    <xdr:to>
      <xdr:col>8</xdr:col>
      <xdr:colOff>8640</xdr:colOff>
      <xdr:row>45</xdr:row>
      <xdr:rowOff>162000</xdr:rowOff>
    </xdr:to>
    <xdr:graphicFrame>
      <xdr:nvGraphicFramePr>
        <xdr:cNvPr id="0" name="Diagramm 1"/>
        <xdr:cNvGraphicFramePr/>
      </xdr:nvGraphicFramePr>
      <xdr:xfrm>
        <a:off x="487800" y="6085080"/>
        <a:ext cx="4595040" cy="274824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644400</xdr:colOff>
      <xdr:row>29</xdr:row>
      <xdr:rowOff>84600</xdr:rowOff>
    </xdr:from>
    <xdr:to>
      <xdr:col>7</xdr:col>
      <xdr:colOff>209880</xdr:colOff>
      <xdr:row>44</xdr:row>
      <xdr:rowOff>105120</xdr:rowOff>
    </xdr:to>
    <xdr:pic>
      <xdr:nvPicPr>
        <xdr:cNvPr id="1" name="Grafik 1" descr=""/>
        <xdr:cNvPicPr/>
      </xdr:nvPicPr>
      <xdr:blipFill>
        <a:blip r:embed="rId1"/>
        <a:stretch/>
      </xdr:blipFill>
      <xdr:spPr>
        <a:xfrm>
          <a:off x="1176840" y="5401440"/>
          <a:ext cx="3350160" cy="33483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4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4"/>
  <cols>
    <col min="1" max="1" hidden="false" style="0" width="5.77551020408163" collapsed="true"/>
    <col min="2" max="2" hidden="false" style="0" width="1.77040816326531" collapsed="true"/>
    <col min="3" max="8" hidden="false" style="0" width="10.7295918367347" collapsed="true"/>
    <col min="9" max="9" hidden="false" style="0" width="5.77551020408163" collapsed="true"/>
    <col min="10" max="11" hidden="false" style="0" width="10.7295918367347" collapsed="true"/>
    <col min="12" max="12" hidden="false" style="0" width="11.5204081632653" collapsed="true"/>
    <col min="13" max="1025" hidden="false" style="0" width="10.7295918367347" collapsed="true"/>
  </cols>
  <sheetData>
    <row r="1" customFormat="false" ht="18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/>
    </row>
    <row r="2" customFormat="false" ht="18" hidden="false" customHeight="true" outlineLevel="0" collapsed="false">
      <c r="A2" s="1"/>
      <c r="B2" s="2" t="s">
        <v>0</v>
      </c>
      <c r="C2" s="2"/>
      <c r="D2" s="2"/>
      <c r="E2" s="2"/>
      <c r="F2" s="2"/>
      <c r="G2" s="2"/>
      <c r="H2" s="2"/>
      <c r="I2" s="1"/>
    </row>
    <row r="3" customFormat="false" ht="18" hidden="false" customHeight="true" outlineLevel="0" collapsed="false">
      <c r="A3" s="1"/>
      <c r="B3" s="1"/>
      <c r="C3" s="1"/>
      <c r="D3" s="1"/>
      <c r="E3" s="1"/>
      <c r="F3" s="1"/>
      <c r="G3" s="1"/>
      <c r="H3" s="1"/>
      <c r="I3" s="1"/>
    </row>
    <row r="4" customFormat="false" ht="18" hidden="false" customHeight="true" outlineLevel="0" collapsed="false">
      <c r="A4" s="1"/>
      <c r="B4" s="3" t="s">
        <v>1</v>
      </c>
      <c r="C4" s="3"/>
      <c r="D4" s="3"/>
      <c r="E4" s="3"/>
      <c r="F4" s="3"/>
      <c r="G4" s="3"/>
      <c r="H4" s="3"/>
      <c r="I4" s="1"/>
    </row>
    <row r="5" customFormat="false" ht="10.05" hidden="false" customHeight="true" outlineLevel="0" collapsed="false">
      <c r="A5" s="1"/>
      <c r="B5" s="1"/>
      <c r="C5" s="4"/>
      <c r="D5" s="1"/>
      <c r="E5" s="1"/>
      <c r="F5" s="1"/>
      <c r="G5" s="1"/>
      <c r="H5" s="1"/>
      <c r="I5" s="1"/>
    </row>
    <row r="6" customFormat="false" ht="10.05" hidden="false" customHeight="true" outlineLevel="0" collapsed="false">
      <c r="A6" s="1"/>
      <c r="B6" s="5"/>
      <c r="C6" s="6"/>
      <c r="D6" s="7"/>
      <c r="E6" s="7"/>
      <c r="F6" s="7"/>
      <c r="G6" s="7"/>
      <c r="H6" s="8"/>
      <c r="I6" s="1"/>
    </row>
    <row r="7" customFormat="false" ht="18" hidden="false" customHeight="true" outlineLevel="0" collapsed="false">
      <c r="A7" s="1"/>
      <c r="B7" s="9"/>
      <c r="C7" s="10" t="s">
        <v>2</v>
      </c>
      <c r="D7" s="11"/>
      <c r="E7" s="11"/>
      <c r="F7" s="12" t="s">
        <v>3</v>
      </c>
      <c r="G7" s="13" t="n">
        <v>10.5</v>
      </c>
      <c r="H7" s="14" t="s">
        <v>4</v>
      </c>
      <c r="I7" s="1"/>
      <c r="L7" s="0" t="n">
        <v>3.5</v>
      </c>
    </row>
    <row r="8" customFormat="false" ht="10.05" hidden="false" customHeight="true" outlineLevel="0" collapsed="false">
      <c r="A8" s="1"/>
      <c r="B8" s="9"/>
      <c r="C8" s="10"/>
      <c r="D8" s="11"/>
      <c r="E8" s="11"/>
      <c r="F8" s="12"/>
      <c r="G8" s="15"/>
      <c r="H8" s="14"/>
      <c r="I8" s="1"/>
      <c r="L8" s="0" t="n">
        <v>7</v>
      </c>
    </row>
    <row r="9" customFormat="false" ht="18" hidden="false" customHeight="true" outlineLevel="0" collapsed="false">
      <c r="A9" s="1"/>
      <c r="B9" s="9"/>
      <c r="C9" s="10" t="s">
        <v>5</v>
      </c>
      <c r="D9" s="11"/>
      <c r="E9" s="11"/>
      <c r="F9" s="12" t="s">
        <v>6</v>
      </c>
      <c r="G9" s="13" t="n">
        <v>600</v>
      </c>
      <c r="H9" s="14" t="s">
        <v>7</v>
      </c>
      <c r="I9" s="1"/>
      <c r="L9" s="0" t="n">
        <v>10.5</v>
      </c>
    </row>
    <row r="10" customFormat="false" ht="10.05" hidden="false" customHeight="true" outlineLevel="0" collapsed="false">
      <c r="A10" s="1"/>
      <c r="B10" s="9"/>
      <c r="C10" s="10"/>
      <c r="D10" s="11"/>
      <c r="E10" s="11"/>
      <c r="F10" s="12"/>
      <c r="G10" s="15"/>
      <c r="H10" s="14"/>
      <c r="I10" s="1"/>
      <c r="L10" s="0" t="n">
        <v>14</v>
      </c>
    </row>
    <row r="11" customFormat="false" ht="18" hidden="false" customHeight="true" outlineLevel="0" collapsed="false">
      <c r="A11" s="1"/>
      <c r="B11" s="9"/>
      <c r="C11" s="10" t="s">
        <v>8</v>
      </c>
      <c r="D11" s="11"/>
      <c r="E11" s="11"/>
      <c r="F11" s="12" t="s">
        <v>9</v>
      </c>
      <c r="G11" s="13" t="n">
        <v>7</v>
      </c>
      <c r="H11" s="14" t="s">
        <v>4</v>
      </c>
      <c r="I11" s="1"/>
    </row>
    <row r="12" customFormat="false" ht="10.05" hidden="false" customHeight="true" outlineLevel="0" collapsed="false">
      <c r="A12" s="1"/>
      <c r="B12" s="9"/>
      <c r="C12" s="10"/>
      <c r="D12" s="11"/>
      <c r="E12" s="11"/>
      <c r="F12" s="12"/>
      <c r="G12" s="15"/>
      <c r="H12" s="14"/>
      <c r="I12" s="1"/>
    </row>
    <row r="13" customFormat="false" ht="18" hidden="false" customHeight="true" outlineLevel="0" collapsed="false">
      <c r="A13" s="1"/>
      <c r="B13" s="9"/>
      <c r="C13" s="10" t="s">
        <v>10</v>
      </c>
      <c r="D13" s="11"/>
      <c r="E13" s="11"/>
      <c r="F13" s="12" t="s">
        <v>11</v>
      </c>
      <c r="G13" s="13" t="n">
        <v>50000</v>
      </c>
      <c r="H13" s="14" t="s">
        <v>7</v>
      </c>
      <c r="I13" s="1"/>
    </row>
    <row r="14" customFormat="false" ht="10.05" hidden="false" customHeight="true" outlineLevel="0" collapsed="false">
      <c r="A14" s="1"/>
      <c r="B14" s="9"/>
      <c r="C14" s="10"/>
      <c r="D14" s="11"/>
      <c r="E14" s="11"/>
      <c r="F14" s="12"/>
      <c r="G14" s="15"/>
      <c r="H14" s="14"/>
      <c r="I14" s="1"/>
    </row>
    <row r="15" customFormat="false" ht="18" hidden="false" customHeight="true" outlineLevel="0" collapsed="false">
      <c r="A15" s="1"/>
      <c r="B15" s="9"/>
      <c r="C15" s="10" t="s">
        <v>12</v>
      </c>
      <c r="D15" s="11"/>
      <c r="E15" s="11"/>
      <c r="F15" s="12" t="s">
        <v>13</v>
      </c>
      <c r="G15" s="13" t="n">
        <v>10.4</v>
      </c>
      <c r="H15" s="14" t="s">
        <v>4</v>
      </c>
      <c r="I15" s="1"/>
    </row>
    <row r="16" customFormat="false" ht="10.05" hidden="false" customHeight="true" outlineLevel="0" collapsed="false">
      <c r="A16" s="1"/>
      <c r="B16" s="9"/>
      <c r="C16" s="10"/>
      <c r="D16" s="11"/>
      <c r="E16" s="11"/>
      <c r="F16" s="12"/>
      <c r="G16" s="16"/>
      <c r="H16" s="14"/>
      <c r="I16" s="1"/>
    </row>
    <row r="17" customFormat="false" ht="18" hidden="false" customHeight="true" outlineLevel="0" collapsed="false">
      <c r="A17" s="1"/>
      <c r="B17" s="9"/>
      <c r="C17" s="10" t="s">
        <v>14</v>
      </c>
      <c r="D17" s="11"/>
      <c r="E17" s="11"/>
      <c r="F17" s="12" t="s">
        <v>15</v>
      </c>
      <c r="G17" s="13" t="n">
        <v>3000</v>
      </c>
      <c r="H17" s="14" t="s">
        <v>16</v>
      </c>
      <c r="I17" s="1"/>
    </row>
    <row r="18" customFormat="false" ht="10.05" hidden="false" customHeight="true" outlineLevel="0" collapsed="false">
      <c r="A18" s="1"/>
      <c r="B18" s="17"/>
      <c r="C18" s="18"/>
      <c r="D18" s="19"/>
      <c r="E18" s="19"/>
      <c r="F18" s="20"/>
      <c r="G18" s="19"/>
      <c r="H18" s="21"/>
      <c r="I18" s="1"/>
    </row>
    <row r="19" customFormat="false" ht="18" hidden="false" customHeight="true" outlineLevel="0" collapsed="false">
      <c r="A19" s="1"/>
      <c r="B19" s="1"/>
      <c r="C19" s="1"/>
      <c r="D19" s="1"/>
      <c r="E19" s="1"/>
      <c r="F19" s="22"/>
      <c r="G19" s="1"/>
      <c r="H19" s="1"/>
      <c r="I19" s="1"/>
    </row>
    <row r="20" customFormat="false" ht="18" hidden="false" customHeight="true" outlineLevel="0" collapsed="false">
      <c r="A20" s="1"/>
      <c r="B20" s="3" t="s">
        <v>17</v>
      </c>
      <c r="C20" s="3"/>
      <c r="D20" s="3"/>
      <c r="E20" s="3"/>
      <c r="F20" s="3"/>
      <c r="G20" s="3"/>
      <c r="H20" s="3"/>
      <c r="I20" s="1"/>
    </row>
    <row r="21" customFormat="false" ht="10.05" hidden="false" customHeight="true" outlineLevel="0" collapsed="false">
      <c r="A21" s="1"/>
      <c r="B21" s="1"/>
      <c r="C21" s="4"/>
      <c r="D21" s="1"/>
      <c r="E21" s="1"/>
      <c r="F21" s="22"/>
      <c r="G21" s="1"/>
      <c r="H21" s="1"/>
      <c r="I21" s="1"/>
    </row>
    <row r="22" customFormat="false" ht="10.05" hidden="false" customHeight="true" outlineLevel="0" collapsed="false">
      <c r="A22" s="1"/>
      <c r="B22" s="5"/>
      <c r="C22" s="6"/>
      <c r="D22" s="7"/>
      <c r="E22" s="7"/>
      <c r="F22" s="23"/>
      <c r="G22" s="7"/>
      <c r="H22" s="8"/>
      <c r="I22" s="1"/>
    </row>
    <row r="23" customFormat="false" ht="18" hidden="false" customHeight="true" outlineLevel="0" collapsed="false">
      <c r="A23" s="1"/>
      <c r="B23" s="9"/>
      <c r="C23" s="10" t="s">
        <v>18</v>
      </c>
      <c r="D23" s="11"/>
      <c r="E23" s="11"/>
      <c r="F23" s="12" t="s">
        <v>19</v>
      </c>
      <c r="G23" s="24" t="n">
        <f aca="false">MAX(Momente!I11:I81)</f>
        <v>2020091.40625</v>
      </c>
      <c r="H23" s="14" t="s">
        <v>20</v>
      </c>
      <c r="I23" s="1"/>
    </row>
    <row r="24" customFormat="false" ht="10.05" hidden="false" customHeight="true" outlineLevel="0" collapsed="false">
      <c r="A24" s="1"/>
      <c r="B24" s="9"/>
      <c r="C24" s="10"/>
      <c r="D24" s="11"/>
      <c r="E24" s="11"/>
      <c r="F24" s="12"/>
      <c r="G24" s="15"/>
      <c r="H24" s="14"/>
      <c r="I24" s="1"/>
    </row>
    <row r="25" customFormat="false" ht="18" hidden="false" customHeight="true" outlineLevel="0" collapsed="false">
      <c r="A25" s="1"/>
      <c r="B25" s="9"/>
      <c r="C25" s="10" t="s">
        <v>21</v>
      </c>
      <c r="D25" s="11"/>
      <c r="E25" s="11"/>
      <c r="F25" s="12" t="s">
        <v>22</v>
      </c>
      <c r="G25" s="24" t="n">
        <f aca="false">((G23*100)/'Eingabe QS'!G23*('Eingabe QS'!G7/2))/100</f>
        <v>811.013435977562</v>
      </c>
      <c r="H25" s="14" t="s">
        <v>23</v>
      </c>
      <c r="I25" s="1"/>
    </row>
    <row r="26" customFormat="false" ht="10.05" hidden="false" customHeight="true" outlineLevel="0" collapsed="false">
      <c r="A26" s="1"/>
      <c r="B26" s="9"/>
      <c r="C26" s="10"/>
      <c r="D26" s="11"/>
      <c r="E26" s="11"/>
      <c r="F26" s="12"/>
      <c r="G26" s="15"/>
      <c r="H26" s="14"/>
      <c r="I26" s="1"/>
    </row>
    <row r="27" customFormat="false" ht="18" hidden="false" customHeight="true" outlineLevel="0" collapsed="false">
      <c r="A27" s="1"/>
      <c r="B27" s="9"/>
      <c r="C27" s="10" t="s">
        <v>24</v>
      </c>
      <c r="D27" s="11"/>
      <c r="E27" s="11"/>
      <c r="F27" s="12" t="s">
        <v>25</v>
      </c>
      <c r="G27" s="24" t="n">
        <f aca="false">VLOOKUP(G23,Momente!I11:K81,3,0)</f>
        <v>5.25</v>
      </c>
      <c r="H27" s="14" t="s">
        <v>4</v>
      </c>
      <c r="I27" s="1"/>
    </row>
    <row r="28" customFormat="false" ht="10.05" hidden="false" customHeight="true" outlineLevel="0" collapsed="false">
      <c r="A28" s="1"/>
      <c r="B28" s="9"/>
      <c r="C28" s="10"/>
      <c r="D28" s="11"/>
      <c r="E28" s="11"/>
      <c r="F28" s="12"/>
      <c r="G28" s="15"/>
      <c r="H28" s="14"/>
      <c r="I28" s="1"/>
    </row>
    <row r="29" customFormat="false" ht="18" hidden="false" customHeight="true" outlineLevel="0" collapsed="false">
      <c r="A29" s="1"/>
      <c r="B29" s="9"/>
      <c r="C29" s="10" t="s">
        <v>26</v>
      </c>
      <c r="D29" s="11"/>
      <c r="E29" s="11"/>
      <c r="F29" s="12" t="s">
        <v>27</v>
      </c>
      <c r="G29" s="24" t="n">
        <f aca="false">$G$17+'Eingabe QS'!$G$25</f>
        <v>146325</v>
      </c>
      <c r="H29" s="14" t="s">
        <v>16</v>
      </c>
      <c r="I29" s="1"/>
    </row>
    <row r="30" customFormat="false" ht="10.05" hidden="false" customHeight="true" outlineLevel="0" collapsed="false">
      <c r="A30" s="1"/>
      <c r="B30" s="17"/>
      <c r="C30" s="18"/>
      <c r="D30" s="19"/>
      <c r="E30" s="19"/>
      <c r="F30" s="20"/>
      <c r="G30" s="19"/>
      <c r="H30" s="21"/>
      <c r="I30" s="1"/>
    </row>
    <row r="31" customFormat="false" ht="18" hidden="false" customHeight="true" outlineLevel="0" collapsed="false">
      <c r="A31" s="1"/>
      <c r="B31" s="1"/>
      <c r="C31" s="1"/>
      <c r="D31" s="1"/>
      <c r="E31" s="1"/>
      <c r="F31" s="1"/>
      <c r="G31" s="1"/>
      <c r="H31" s="1"/>
      <c r="I31" s="1"/>
    </row>
    <row r="32" customFormat="false" ht="18" hidden="false" customHeight="true" outlineLevel="0" collapsed="false">
      <c r="A32" s="1"/>
      <c r="B32" s="3" t="s">
        <v>28</v>
      </c>
      <c r="C32" s="3"/>
      <c r="D32" s="3"/>
      <c r="E32" s="3"/>
      <c r="F32" s="3"/>
      <c r="G32" s="3"/>
      <c r="H32" s="3"/>
      <c r="I32" s="1"/>
    </row>
    <row r="33" customFormat="false" ht="10.05" hidden="false" customHeight="true" outlineLevel="0" collapsed="false">
      <c r="A33" s="1"/>
      <c r="B33" s="1"/>
      <c r="C33" s="1"/>
      <c r="D33" s="1"/>
      <c r="E33" s="1"/>
      <c r="F33" s="1"/>
      <c r="G33" s="1"/>
      <c r="H33" s="1"/>
      <c r="I33" s="1"/>
    </row>
    <row r="34" customFormat="false" ht="10.05" hidden="false" customHeight="true" outlineLevel="0" collapsed="false">
      <c r="A34" s="1"/>
      <c r="B34" s="5"/>
      <c r="C34" s="7"/>
      <c r="D34" s="7"/>
      <c r="E34" s="7"/>
      <c r="F34" s="7"/>
      <c r="G34" s="7"/>
      <c r="H34" s="8"/>
      <c r="I34" s="1"/>
    </row>
    <row r="35" customFormat="false" ht="18" hidden="false" customHeight="true" outlineLevel="0" collapsed="false">
      <c r="A35" s="1"/>
      <c r="B35" s="9"/>
      <c r="C35" s="11"/>
      <c r="D35" s="11"/>
      <c r="E35" s="11"/>
      <c r="F35" s="11"/>
      <c r="G35" s="11"/>
      <c r="H35" s="25"/>
      <c r="I35" s="1"/>
    </row>
    <row r="36" customFormat="false" ht="18" hidden="false" customHeight="true" outlineLevel="0" collapsed="false">
      <c r="A36" s="1"/>
      <c r="B36" s="9"/>
      <c r="C36" s="11"/>
      <c r="D36" s="11"/>
      <c r="E36" s="11"/>
      <c r="F36" s="11"/>
      <c r="G36" s="11"/>
      <c r="H36" s="25"/>
      <c r="I36" s="1"/>
    </row>
    <row r="37" customFormat="false" ht="18" hidden="false" customHeight="true" outlineLevel="0" collapsed="false">
      <c r="A37" s="1"/>
      <c r="B37" s="9"/>
      <c r="C37" s="11"/>
      <c r="D37" s="11"/>
      <c r="E37" s="11"/>
      <c r="F37" s="11"/>
      <c r="G37" s="11"/>
      <c r="H37" s="25"/>
      <c r="I37" s="1"/>
    </row>
    <row r="38" customFormat="false" ht="18" hidden="false" customHeight="true" outlineLevel="0" collapsed="false">
      <c r="A38" s="1"/>
      <c r="B38" s="9"/>
      <c r="C38" s="11"/>
      <c r="D38" s="11"/>
      <c r="E38" s="11"/>
      <c r="F38" s="11"/>
      <c r="G38" s="11"/>
      <c r="H38" s="25"/>
      <c r="I38" s="1"/>
    </row>
    <row r="39" customFormat="false" ht="18" hidden="false" customHeight="true" outlineLevel="0" collapsed="false">
      <c r="A39" s="1"/>
      <c r="B39" s="9"/>
      <c r="C39" s="11"/>
      <c r="D39" s="11"/>
      <c r="E39" s="11"/>
      <c r="F39" s="11"/>
      <c r="G39" s="11"/>
      <c r="H39" s="25"/>
      <c r="I39" s="1"/>
    </row>
    <row r="40" customFormat="false" ht="18" hidden="false" customHeight="true" outlineLevel="0" collapsed="false">
      <c r="A40" s="1"/>
      <c r="B40" s="9"/>
      <c r="C40" s="11"/>
      <c r="D40" s="11"/>
      <c r="E40" s="11"/>
      <c r="F40" s="11"/>
      <c r="G40" s="11"/>
      <c r="H40" s="25"/>
      <c r="I40" s="1"/>
    </row>
    <row r="41" customFormat="false" ht="18" hidden="false" customHeight="true" outlineLevel="0" collapsed="false">
      <c r="A41" s="1"/>
      <c r="B41" s="9"/>
      <c r="C41" s="11"/>
      <c r="D41" s="11"/>
      <c r="E41" s="11"/>
      <c r="F41" s="11"/>
      <c r="G41" s="11"/>
      <c r="H41" s="25"/>
      <c r="I41" s="1"/>
    </row>
    <row r="42" customFormat="false" ht="18" hidden="false" customHeight="true" outlineLevel="0" collapsed="false">
      <c r="A42" s="1"/>
      <c r="B42" s="9"/>
      <c r="C42" s="11"/>
      <c r="D42" s="11"/>
      <c r="E42" s="11"/>
      <c r="F42" s="11"/>
      <c r="G42" s="11"/>
      <c r="H42" s="25"/>
      <c r="I42" s="1"/>
    </row>
    <row r="43" customFormat="false" ht="18" hidden="false" customHeight="true" outlineLevel="0" collapsed="false">
      <c r="A43" s="1"/>
      <c r="B43" s="9"/>
      <c r="C43" s="11"/>
      <c r="D43" s="11"/>
      <c r="E43" s="11"/>
      <c r="F43" s="11"/>
      <c r="G43" s="11"/>
      <c r="H43" s="25"/>
      <c r="I43" s="1"/>
    </row>
    <row r="44" customFormat="false" ht="18" hidden="false" customHeight="true" outlineLevel="0" collapsed="false">
      <c r="A44" s="1"/>
      <c r="B44" s="9"/>
      <c r="C44" s="11"/>
      <c r="D44" s="11"/>
      <c r="E44" s="11"/>
      <c r="F44" s="11"/>
      <c r="G44" s="11"/>
      <c r="H44" s="25"/>
      <c r="I44" s="1"/>
    </row>
    <row r="45" customFormat="false" ht="18" hidden="false" customHeight="true" outlineLevel="0" collapsed="false">
      <c r="A45" s="1"/>
      <c r="B45" s="9"/>
      <c r="C45" s="11"/>
      <c r="D45" s="11"/>
      <c r="E45" s="11"/>
      <c r="F45" s="11"/>
      <c r="G45" s="11"/>
      <c r="H45" s="25"/>
      <c r="I45" s="1"/>
    </row>
    <row r="46" customFormat="false" ht="18" hidden="false" customHeight="true" outlineLevel="0" collapsed="false">
      <c r="A46" s="1"/>
      <c r="B46" s="17"/>
      <c r="C46" s="19"/>
      <c r="D46" s="19"/>
      <c r="E46" s="19"/>
      <c r="F46" s="19"/>
      <c r="G46" s="19"/>
      <c r="H46" s="26"/>
      <c r="I46" s="1"/>
    </row>
    <row r="47" customFormat="false" ht="18" hidden="false" customHeight="true" outlineLevel="0" collapsed="false">
      <c r="A47" s="27"/>
      <c r="B47" s="27"/>
      <c r="C47" s="27"/>
      <c r="D47" s="27"/>
      <c r="E47" s="27"/>
      <c r="F47" s="27"/>
      <c r="G47" s="27"/>
      <c r="H47" s="27"/>
      <c r="I47" s="27"/>
    </row>
  </sheetData>
  <sheetProtection sheet="false"/>
  <mergeCells count="4">
    <mergeCell ref="B2:H2"/>
    <mergeCell ref="B4:H4"/>
    <mergeCell ref="B20:H20"/>
    <mergeCell ref="B32:H32"/>
  </mergeCells>
  <dataValidations count="6">
    <dataValidation allowBlank="true" error="Nur Werte aus Dropdown-Liste" errorTitle="Eingabe" operator="between" prompt="Bittw wählen sie einen Wert" promptTitle="Gesamtlänge" showDropDown="false" showErrorMessage="true" showInputMessage="true" sqref="G7" type="list">
      <formula1>$L$7:$L$10</formula1>
      <formula2>0</formula2>
    </dataValidation>
    <dataValidation allowBlank="true" error="Ungültiger Wert" errorTitle="Einzellast" operator="greaterThan" prompt="Eingabewert größer oder gleich 0" promptTitle="Einzellast" showDropDown="false" showErrorMessage="true" showInputMessage="true" sqref="G9" type="decimal">
      <formula1>0</formula1>
      <formula2>0</formula2>
    </dataValidation>
    <dataValidation allowBlank="true" error="Ungültiger Wert" errorTitle="Einzellast" operator="greaterThanOrEqual" prompt="Eingabewert größer oder gleich 0" promptTitle="Einzellast" showDropDown="false" showErrorMessage="true" showInputMessage="true" sqref="G13" type="decimal">
      <formula1>0</formula1>
      <formula2>0</formula2>
    </dataValidation>
    <dataValidation allowBlank="true" error="Ungültige Eingabe" errorTitle="Position der Einzellast" operator="between" prompt="Einzellast muss am Träger angreifen!" promptTitle="Position der Einzellast" showDropDown="false" showErrorMessage="true" showInputMessage="true" sqref="G11" type="decimal">
      <formula1>0</formula1>
      <formula2>G7</formula2>
    </dataValidation>
    <dataValidation allowBlank="true" error="Ungültige Eingabe" errorTitle="Position der Einzellast" operator="between" prompt="Einzellast muss am Träger angreifen!" promptTitle="Position der Einzellast" showDropDown="false" showErrorMessage="true" showInputMessage="true" sqref="G15:G16" type="decimal">
      <formula1>0</formula1>
      <formula2>G7</formula2>
    </dataValidation>
    <dataValidation allowBlank="true" error="Ungültige Eingabe" errorTitle="Auflast" operator="greaterThanOrEqual" prompt="Auflast muss größer oder gleich 0 sein" promptTitle="Auflast" showDropDown="false" showErrorMessage="true" showInputMessage="true" sqref="G17" type="decimal">
      <formula1>0</formula1>
      <formula2>0</formula2>
    </dataValidation>
  </dataValidations>
  <printOptions headings="false" gridLines="tru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4"/>
  <cols>
    <col min="1" max="1" hidden="false" style="0" width="5.77551020408163" collapsed="true"/>
    <col min="2" max="2" hidden="false" style="0" width="1.77040816326531" collapsed="true"/>
    <col min="3" max="8" hidden="false" style="0" width="10.7295918367347" collapsed="true"/>
    <col min="9" max="9" hidden="false" style="0" width="5.77551020408163" collapsed="true"/>
    <col min="10" max="1025" hidden="false" style="0" width="10.7295918367347" collapsed="true"/>
  </cols>
  <sheetData>
    <row r="1" customFormat="false" ht="18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/>
    </row>
    <row r="2" customFormat="false" ht="18" hidden="false" customHeight="true" outlineLevel="0" collapsed="false">
      <c r="A2" s="1"/>
      <c r="B2" s="2" t="s">
        <v>29</v>
      </c>
      <c r="C2" s="2"/>
      <c r="D2" s="2"/>
      <c r="E2" s="2"/>
      <c r="F2" s="2"/>
      <c r="G2" s="2"/>
      <c r="H2" s="2"/>
      <c r="I2" s="1"/>
    </row>
    <row r="3" customFormat="false" ht="18" hidden="false" customHeight="true" outlineLevel="0" collapsed="false">
      <c r="A3" s="1"/>
      <c r="B3" s="1"/>
      <c r="C3" s="1"/>
      <c r="D3" s="1"/>
      <c r="E3" s="1"/>
      <c r="F3" s="1"/>
      <c r="G3" s="1"/>
      <c r="H3" s="1"/>
      <c r="I3" s="1"/>
    </row>
    <row r="4" customFormat="false" ht="18" hidden="false" customHeight="true" outlineLevel="0" collapsed="false">
      <c r="A4" s="1"/>
      <c r="B4" s="3" t="s">
        <v>1</v>
      </c>
      <c r="C4" s="3"/>
      <c r="D4" s="3"/>
      <c r="E4" s="3"/>
      <c r="F4" s="3"/>
      <c r="G4" s="3"/>
      <c r="H4" s="3"/>
      <c r="I4" s="1"/>
    </row>
    <row r="5" customFormat="false" ht="10.05" hidden="false" customHeight="true" outlineLevel="0" collapsed="false">
      <c r="A5" s="1"/>
      <c r="B5" s="1"/>
      <c r="C5" s="4"/>
      <c r="D5" s="1"/>
      <c r="E5" s="1"/>
      <c r="F5" s="1"/>
      <c r="G5" s="1"/>
      <c r="H5" s="1"/>
      <c r="I5" s="1"/>
    </row>
    <row r="6" customFormat="false" ht="10.05" hidden="false" customHeight="true" outlineLevel="0" collapsed="false">
      <c r="A6" s="1"/>
      <c r="B6" s="5"/>
      <c r="C6" s="6"/>
      <c r="D6" s="7"/>
      <c r="E6" s="7"/>
      <c r="F6" s="7"/>
      <c r="G6" s="7"/>
      <c r="H6" s="8"/>
      <c r="I6" s="1"/>
    </row>
    <row r="7" customFormat="false" ht="18" hidden="false" customHeight="true" outlineLevel="0" collapsed="false">
      <c r="A7" s="1"/>
      <c r="B7" s="9"/>
      <c r="C7" s="10" t="s">
        <v>30</v>
      </c>
      <c r="D7" s="11"/>
      <c r="E7" s="11"/>
      <c r="F7" s="12" t="s">
        <v>31</v>
      </c>
      <c r="G7" s="13" t="n">
        <v>35</v>
      </c>
      <c r="H7" s="14" t="s">
        <v>32</v>
      </c>
      <c r="I7" s="1"/>
    </row>
    <row r="8" customFormat="false" ht="10.05" hidden="false" customHeight="true" outlineLevel="0" collapsed="false">
      <c r="A8" s="1"/>
      <c r="B8" s="9"/>
      <c r="C8" s="10"/>
      <c r="D8" s="11"/>
      <c r="E8" s="11"/>
      <c r="F8" s="12"/>
      <c r="G8" s="15"/>
      <c r="H8" s="14"/>
      <c r="I8" s="1"/>
    </row>
    <row r="9" customFormat="false" ht="18" hidden="false" customHeight="true" outlineLevel="0" collapsed="false">
      <c r="A9" s="1"/>
      <c r="B9" s="9"/>
      <c r="C9" s="10" t="s">
        <v>33</v>
      </c>
      <c r="D9" s="11"/>
      <c r="E9" s="11"/>
      <c r="F9" s="12" t="s">
        <v>34</v>
      </c>
      <c r="G9" s="13" t="n">
        <v>40</v>
      </c>
      <c r="H9" s="14" t="s">
        <v>32</v>
      </c>
      <c r="I9" s="1"/>
    </row>
    <row r="10" customFormat="false" ht="10.05" hidden="false" customHeight="true" outlineLevel="0" collapsed="false">
      <c r="A10" s="1"/>
      <c r="B10" s="9"/>
      <c r="C10" s="10"/>
      <c r="D10" s="11"/>
      <c r="E10" s="11"/>
      <c r="F10" s="12"/>
      <c r="G10" s="15"/>
      <c r="H10" s="14"/>
      <c r="I10" s="1"/>
    </row>
    <row r="11" customFormat="false" ht="18" hidden="false" customHeight="true" outlineLevel="0" collapsed="false">
      <c r="A11" s="1"/>
      <c r="B11" s="9"/>
      <c r="C11" s="10" t="s">
        <v>35</v>
      </c>
      <c r="D11" s="11"/>
      <c r="E11" s="11"/>
      <c r="F11" s="12" t="s">
        <v>36</v>
      </c>
      <c r="G11" s="13" t="n">
        <v>1.5</v>
      </c>
      <c r="H11" s="14" t="s">
        <v>32</v>
      </c>
      <c r="I11" s="1"/>
    </row>
    <row r="12" customFormat="false" ht="10.05" hidden="false" customHeight="true" outlineLevel="0" collapsed="false">
      <c r="A12" s="1"/>
      <c r="B12" s="9"/>
      <c r="C12" s="10"/>
      <c r="D12" s="11"/>
      <c r="E12" s="11"/>
      <c r="F12" s="12"/>
      <c r="G12" s="15"/>
      <c r="H12" s="14"/>
      <c r="I12" s="1"/>
    </row>
    <row r="13" customFormat="false" ht="18" hidden="false" customHeight="true" outlineLevel="0" collapsed="false">
      <c r="A13" s="1"/>
      <c r="B13" s="9"/>
      <c r="C13" s="10" t="s">
        <v>37</v>
      </c>
      <c r="D13" s="11"/>
      <c r="E13" s="11"/>
      <c r="F13" s="12" t="s">
        <v>38</v>
      </c>
      <c r="G13" s="13" t="n">
        <v>1.8</v>
      </c>
      <c r="H13" s="14" t="s">
        <v>32</v>
      </c>
      <c r="I13" s="1"/>
    </row>
    <row r="14" customFormat="false" ht="10.05" hidden="false" customHeight="true" outlineLevel="0" collapsed="false">
      <c r="A14" s="1"/>
      <c r="B14" s="9"/>
      <c r="C14" s="10"/>
      <c r="D14" s="11"/>
      <c r="E14" s="11"/>
      <c r="F14" s="12"/>
      <c r="G14" s="15"/>
      <c r="H14" s="14"/>
      <c r="I14" s="1"/>
    </row>
    <row r="15" customFormat="false" ht="18" hidden="false" customHeight="true" outlineLevel="0" collapsed="false">
      <c r="A15" s="1"/>
      <c r="B15" s="9"/>
      <c r="C15" s="10" t="s">
        <v>39</v>
      </c>
      <c r="D15" s="11"/>
      <c r="E15" s="11"/>
      <c r="F15" s="12" t="s">
        <v>40</v>
      </c>
      <c r="G15" s="13" t="n">
        <v>7500</v>
      </c>
      <c r="H15" s="14" t="s">
        <v>41</v>
      </c>
      <c r="I15" s="1"/>
    </row>
    <row r="16" customFormat="false" ht="10.05" hidden="false" customHeight="true" outlineLevel="0" collapsed="false">
      <c r="A16" s="1"/>
      <c r="B16" s="17"/>
      <c r="C16" s="18"/>
      <c r="D16" s="19"/>
      <c r="E16" s="19"/>
      <c r="F16" s="20"/>
      <c r="G16" s="19"/>
      <c r="H16" s="21"/>
      <c r="I16" s="1"/>
    </row>
    <row r="17" customFormat="false" ht="18" hidden="false" customHeight="true" outlineLevel="0" collapsed="false">
      <c r="A17" s="1"/>
      <c r="B17" s="1"/>
      <c r="C17" s="1"/>
      <c r="D17" s="1"/>
      <c r="E17" s="1"/>
      <c r="F17" s="22"/>
      <c r="G17" s="1"/>
      <c r="H17" s="1"/>
      <c r="I17" s="1"/>
    </row>
    <row r="18" customFormat="false" ht="18" hidden="false" customHeight="true" outlineLevel="0" collapsed="false">
      <c r="A18" s="1"/>
      <c r="B18" s="3" t="s">
        <v>17</v>
      </c>
      <c r="C18" s="3"/>
      <c r="D18" s="3"/>
      <c r="E18" s="3"/>
      <c r="F18" s="3"/>
      <c r="G18" s="3"/>
      <c r="H18" s="3"/>
      <c r="I18" s="1"/>
    </row>
    <row r="19" customFormat="false" ht="10.05" hidden="false" customHeight="true" outlineLevel="0" collapsed="false">
      <c r="A19" s="1"/>
      <c r="B19" s="1"/>
      <c r="C19" s="4"/>
      <c r="D19" s="1"/>
      <c r="E19" s="1"/>
      <c r="F19" s="22"/>
      <c r="G19" s="1"/>
      <c r="H19" s="1"/>
      <c r="I19" s="1"/>
    </row>
    <row r="20" customFormat="false" ht="10.05" hidden="false" customHeight="true" outlineLevel="0" collapsed="false">
      <c r="A20" s="1"/>
      <c r="B20" s="5"/>
      <c r="C20" s="6"/>
      <c r="D20" s="7"/>
      <c r="E20" s="7"/>
      <c r="F20" s="23"/>
      <c r="G20" s="7"/>
      <c r="H20" s="8"/>
      <c r="I20" s="1"/>
    </row>
    <row r="21" customFormat="false" ht="18" hidden="false" customHeight="true" outlineLevel="0" collapsed="false">
      <c r="A21" s="1"/>
      <c r="B21" s="9"/>
      <c r="C21" s="10" t="s">
        <v>42</v>
      </c>
      <c r="D21" s="11"/>
      <c r="E21" s="11"/>
      <c r="F21" s="12" t="s">
        <v>43</v>
      </c>
      <c r="G21" s="24" t="n">
        <f aca="false">$G$7*$G$9-($G$9-$G$11)*($G$7-2*$G$13)</f>
        <v>191.1</v>
      </c>
      <c r="H21" s="14" t="s">
        <v>44</v>
      </c>
      <c r="I21" s="1"/>
    </row>
    <row r="22" customFormat="false" ht="10.05" hidden="false" customHeight="true" outlineLevel="0" collapsed="false">
      <c r="A22" s="1"/>
      <c r="B22" s="9"/>
      <c r="C22" s="10"/>
      <c r="D22" s="11"/>
      <c r="E22" s="11"/>
      <c r="F22" s="12"/>
      <c r="G22" s="15"/>
      <c r="H22" s="14"/>
      <c r="I22" s="1"/>
    </row>
    <row r="23" customFormat="false" ht="18" hidden="false" customHeight="true" outlineLevel="0" collapsed="false">
      <c r="A23" s="1"/>
      <c r="B23" s="9"/>
      <c r="C23" s="10" t="s">
        <v>45</v>
      </c>
      <c r="D23" s="11"/>
      <c r="E23" s="11"/>
      <c r="F23" s="12" t="s">
        <v>46</v>
      </c>
      <c r="G23" s="24" t="n">
        <f aca="false">($G$9*$G$7^3-($G$9-$G$11)*($G$7-2*$G$13)^3)/12</f>
        <v>43589.413</v>
      </c>
      <c r="H23" s="14" t="s">
        <v>47</v>
      </c>
      <c r="I23" s="1"/>
    </row>
    <row r="24" customFormat="false" ht="10.05" hidden="false" customHeight="true" outlineLevel="0" collapsed="false">
      <c r="A24" s="1"/>
      <c r="B24" s="9"/>
      <c r="C24" s="10"/>
      <c r="D24" s="11"/>
      <c r="E24" s="11"/>
      <c r="F24" s="12"/>
      <c r="G24" s="15"/>
      <c r="H24" s="14"/>
      <c r="I24" s="1"/>
    </row>
    <row r="25" customFormat="false" ht="18" hidden="false" customHeight="true" outlineLevel="0" collapsed="false">
      <c r="A25" s="1"/>
      <c r="B25" s="9"/>
      <c r="C25" s="10" t="s">
        <v>48</v>
      </c>
      <c r="D25" s="11"/>
      <c r="E25" s="11"/>
      <c r="F25" s="12" t="s">
        <v>49</v>
      </c>
      <c r="G25" s="24" t="n">
        <f aca="false">$G$15*($G$21/10000)*1000</f>
        <v>143325</v>
      </c>
      <c r="H25" s="14" t="s">
        <v>16</v>
      </c>
      <c r="I25" s="1"/>
    </row>
    <row r="26" customFormat="false" ht="10.05" hidden="false" customHeight="true" outlineLevel="0" collapsed="false">
      <c r="A26" s="1"/>
      <c r="B26" s="17"/>
      <c r="C26" s="18"/>
      <c r="D26" s="19"/>
      <c r="E26" s="19"/>
      <c r="F26" s="20"/>
      <c r="G26" s="19"/>
      <c r="H26" s="21"/>
      <c r="I26" s="1"/>
    </row>
    <row r="27" customFormat="false" ht="18" hidden="false" customHeight="true" outlineLevel="0" collapsed="false">
      <c r="A27" s="1"/>
      <c r="B27" s="1"/>
      <c r="C27" s="1"/>
      <c r="D27" s="1"/>
      <c r="E27" s="1"/>
      <c r="F27" s="1"/>
      <c r="G27" s="1"/>
      <c r="H27" s="1"/>
      <c r="I27" s="1"/>
    </row>
    <row r="28" customFormat="false" ht="18" hidden="false" customHeight="true" outlineLevel="0" collapsed="false">
      <c r="A28" s="1"/>
      <c r="B28" s="3" t="s">
        <v>50</v>
      </c>
      <c r="C28" s="3"/>
      <c r="D28" s="3"/>
      <c r="E28" s="3"/>
      <c r="F28" s="3"/>
      <c r="G28" s="3"/>
      <c r="H28" s="3"/>
      <c r="I28" s="1"/>
    </row>
    <row r="29" customFormat="false" ht="10.05" hidden="false" customHeight="true" outlineLevel="0" collapsed="false">
      <c r="A29" s="1"/>
      <c r="B29" s="1"/>
      <c r="C29" s="1"/>
      <c r="D29" s="1"/>
      <c r="E29" s="1"/>
      <c r="F29" s="1"/>
      <c r="G29" s="1"/>
      <c r="H29" s="1"/>
      <c r="I29" s="1"/>
    </row>
    <row r="30" customFormat="false" ht="10.05" hidden="false" customHeight="true" outlineLevel="0" collapsed="false">
      <c r="A30" s="1"/>
      <c r="B30" s="5"/>
      <c r="C30" s="7"/>
      <c r="D30" s="7"/>
      <c r="E30" s="7"/>
      <c r="F30" s="7"/>
      <c r="G30" s="7"/>
      <c r="H30" s="8"/>
      <c r="I30" s="1"/>
    </row>
    <row r="31" customFormat="false" ht="18" hidden="false" customHeight="true" outlineLevel="0" collapsed="false">
      <c r="A31" s="1"/>
      <c r="B31" s="9"/>
      <c r="C31" s="11"/>
      <c r="D31" s="11"/>
      <c r="E31" s="11"/>
      <c r="F31" s="11"/>
      <c r="G31" s="11"/>
      <c r="H31" s="25"/>
      <c r="I31" s="1"/>
    </row>
    <row r="32" customFormat="false" ht="18" hidden="false" customHeight="true" outlineLevel="0" collapsed="false">
      <c r="A32" s="1"/>
      <c r="B32" s="9"/>
      <c r="C32" s="11"/>
      <c r="D32" s="11"/>
      <c r="E32" s="11"/>
      <c r="F32" s="11"/>
      <c r="G32" s="11"/>
      <c r="H32" s="25"/>
      <c r="I32" s="1"/>
    </row>
    <row r="33" customFormat="false" ht="18" hidden="false" customHeight="true" outlineLevel="0" collapsed="false">
      <c r="A33" s="1"/>
      <c r="B33" s="9"/>
      <c r="C33" s="11"/>
      <c r="D33" s="11"/>
      <c r="E33" s="11"/>
      <c r="F33" s="11"/>
      <c r="G33" s="11"/>
      <c r="H33" s="25"/>
      <c r="I33" s="1"/>
    </row>
    <row r="34" customFormat="false" ht="18" hidden="false" customHeight="true" outlineLevel="0" collapsed="false">
      <c r="A34" s="1"/>
      <c r="B34" s="9"/>
      <c r="C34" s="11"/>
      <c r="D34" s="11"/>
      <c r="E34" s="11"/>
      <c r="F34" s="11"/>
      <c r="G34" s="11"/>
      <c r="H34" s="25"/>
      <c r="I34" s="1"/>
    </row>
    <row r="35" customFormat="false" ht="18" hidden="false" customHeight="true" outlineLevel="0" collapsed="false">
      <c r="A35" s="1"/>
      <c r="B35" s="9"/>
      <c r="C35" s="11"/>
      <c r="D35" s="11"/>
      <c r="E35" s="11"/>
      <c r="F35" s="11"/>
      <c r="G35" s="11"/>
      <c r="H35" s="25"/>
      <c r="I35" s="1"/>
    </row>
    <row r="36" customFormat="false" ht="18" hidden="false" customHeight="true" outlineLevel="0" collapsed="false">
      <c r="A36" s="1"/>
      <c r="B36" s="9"/>
      <c r="C36" s="11"/>
      <c r="D36" s="11"/>
      <c r="E36" s="11"/>
      <c r="F36" s="11"/>
      <c r="G36" s="11"/>
      <c r="H36" s="25"/>
      <c r="I36" s="1"/>
    </row>
    <row r="37" customFormat="false" ht="18" hidden="false" customHeight="true" outlineLevel="0" collapsed="false">
      <c r="A37" s="1"/>
      <c r="B37" s="9"/>
      <c r="C37" s="11"/>
      <c r="D37" s="11"/>
      <c r="E37" s="11"/>
      <c r="F37" s="11"/>
      <c r="G37" s="11"/>
      <c r="H37" s="25"/>
      <c r="I37" s="1"/>
    </row>
    <row r="38" customFormat="false" ht="18" hidden="false" customHeight="true" outlineLevel="0" collapsed="false">
      <c r="A38" s="1"/>
      <c r="B38" s="9"/>
      <c r="C38" s="11"/>
      <c r="D38" s="11"/>
      <c r="E38" s="11"/>
      <c r="F38" s="11"/>
      <c r="G38" s="11"/>
      <c r="H38" s="25"/>
      <c r="I38" s="1"/>
    </row>
    <row r="39" customFormat="false" ht="18" hidden="false" customHeight="true" outlineLevel="0" collapsed="false">
      <c r="A39" s="1"/>
      <c r="B39" s="9"/>
      <c r="C39" s="11"/>
      <c r="D39" s="11"/>
      <c r="E39" s="11"/>
      <c r="F39" s="11"/>
      <c r="G39" s="11"/>
      <c r="H39" s="25"/>
      <c r="I39" s="1"/>
    </row>
    <row r="40" customFormat="false" ht="18" hidden="false" customHeight="true" outlineLevel="0" collapsed="false">
      <c r="A40" s="1"/>
      <c r="B40" s="9"/>
      <c r="C40" s="11"/>
      <c r="D40" s="11"/>
      <c r="E40" s="11"/>
      <c r="F40" s="11"/>
      <c r="G40" s="11"/>
      <c r="H40" s="25"/>
      <c r="I40" s="1"/>
    </row>
    <row r="41" customFormat="false" ht="18" hidden="false" customHeight="true" outlineLevel="0" collapsed="false">
      <c r="A41" s="1"/>
      <c r="B41" s="9"/>
      <c r="C41" s="11"/>
      <c r="D41" s="11"/>
      <c r="E41" s="11"/>
      <c r="F41" s="11"/>
      <c r="G41" s="11"/>
      <c r="H41" s="25"/>
      <c r="I41" s="1"/>
    </row>
    <row r="42" customFormat="false" ht="18" hidden="false" customHeight="true" outlineLevel="0" collapsed="false">
      <c r="A42" s="1"/>
      <c r="B42" s="9"/>
      <c r="C42" s="11"/>
      <c r="D42" s="11"/>
      <c r="E42" s="11"/>
      <c r="F42" s="11"/>
      <c r="G42" s="11"/>
      <c r="H42" s="25"/>
      <c r="I42" s="1"/>
    </row>
    <row r="43" customFormat="false" ht="18" hidden="false" customHeight="true" outlineLevel="0" collapsed="false">
      <c r="A43" s="27"/>
      <c r="B43" s="28"/>
      <c r="C43" s="11"/>
      <c r="D43" s="11"/>
      <c r="E43" s="11"/>
      <c r="F43" s="11"/>
      <c r="G43" s="11"/>
      <c r="H43" s="25"/>
      <c r="I43" s="1"/>
    </row>
    <row r="44" customFormat="false" ht="18" hidden="false" customHeight="true" outlineLevel="0" collapsed="false">
      <c r="A44" s="27"/>
      <c r="B44" s="28"/>
      <c r="C44" s="29"/>
      <c r="D44" s="29"/>
      <c r="E44" s="29"/>
      <c r="F44" s="29"/>
      <c r="G44" s="29"/>
      <c r="H44" s="30"/>
      <c r="I44" s="1"/>
    </row>
    <row r="45" customFormat="false" ht="18" hidden="false" customHeight="true" outlineLevel="0" collapsed="false">
      <c r="A45" s="27"/>
      <c r="B45" s="31"/>
      <c r="C45" s="32"/>
      <c r="D45" s="32"/>
      <c r="E45" s="32"/>
      <c r="F45" s="32"/>
      <c r="G45" s="32"/>
      <c r="H45" s="33"/>
      <c r="I45" s="1"/>
    </row>
    <row r="46" customFormat="false" ht="18" hidden="false" customHeight="true" outlineLevel="0" collapsed="false">
      <c r="A46" s="27"/>
      <c r="B46" s="27"/>
      <c r="C46" s="27"/>
      <c r="D46" s="27"/>
      <c r="E46" s="27"/>
      <c r="F46" s="27"/>
      <c r="G46" s="27"/>
      <c r="H46" s="27"/>
      <c r="I46" s="1"/>
    </row>
  </sheetData>
  <sheetProtection sheet="false"/>
  <mergeCells count="4">
    <mergeCell ref="B2:H2"/>
    <mergeCell ref="B4:H4"/>
    <mergeCell ref="B18:H18"/>
    <mergeCell ref="B28:H28"/>
  </mergeCells>
  <dataValidations count="5">
    <dataValidation allowBlank="true" error="Unrealistisch" errorTitle="Höhe" operator="between" prompt="Eingabe lt. IPE-Standardprofile" promptTitle="Höhe" showDropDown="false" showErrorMessage="true" showInputMessage="true" sqref="G7" type="decimal">
      <formula1>0</formula1>
      <formula2>150</formula2>
    </dataValidation>
    <dataValidation allowBlank="true" error="Unrealistisch" errorTitle="Breite" operator="between" prompt="Eingabe lt. IPE-Standardprofile" promptTitle="Breite" showDropDown="false" showErrorMessage="true" showInputMessage="true" sqref="G9" type="decimal">
      <formula1>0</formula1>
      <formula2>100</formula2>
    </dataValidation>
    <dataValidation allowBlank="true" error="Unrealistisch" errorTitle="Stegdicke" operator="between" prompt="Eingabe lt. IPE-Standardprofile" promptTitle="Stegdicke" showDropDown="false" showErrorMessage="true" showInputMessage="true" sqref="G11" type="decimal">
      <formula1>0</formula1>
      <formula2>10</formula2>
    </dataValidation>
    <dataValidation allowBlank="true" error="Unrealistisch" errorTitle="Flanschdicke" operator="between" prompt="Eingabe lt. IPE-Standardprofile" promptTitle="Flanschdicke" showDropDown="false" showErrorMessage="true" showInputMessage="true" sqref="G13" type="decimal">
      <formula1>0</formula1>
      <formula2>10</formula2>
    </dataValidation>
    <dataValidation allowBlank="true" operator="between" prompt="für Stahlträger 78,50 N/m³" promptTitle="Wichte" showDropDown="false" showErrorMessage="false" showInputMessage="true" sqref="G15" type="none">
      <formula1>0</formula1>
      <formula2>0</formula2>
    </dataValidation>
  </dataValidations>
  <printOptions headings="false" gridLines="tru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K8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4"/>
  <cols>
    <col min="1" max="10" hidden="false" style="0" width="10.7295918367347" collapsed="true"/>
    <col min="11" max="11" hidden="false" style="0" width="11.5204081632653" collapsed="true"/>
    <col min="12" max="1025" hidden="false" style="0" width="10.7295918367347" collapsed="true"/>
  </cols>
  <sheetData>
    <row r="2" customFormat="false" ht="15.6" hidden="false" customHeight="false" outlineLevel="0" collapsed="false">
      <c r="B2" s="34" t="s">
        <v>51</v>
      </c>
      <c r="C2" s="34"/>
      <c r="D2" s="34"/>
      <c r="E2" s="34"/>
      <c r="F2" s="34"/>
      <c r="G2" s="34"/>
      <c r="H2" s="34"/>
      <c r="I2" s="34"/>
      <c r="J2" s="35"/>
      <c r="K2"/>
    </row>
    <row r="3" customFormat="false" ht="15" hidden="false" customHeight="false" outlineLevel="0" collapsed="false"/>
    <row r="4" customFormat="false" ht="38.4" hidden="false" customHeight="false" outlineLevel="0" collapsed="false">
      <c r="B4" s="36" t="s">
        <v>52</v>
      </c>
      <c r="C4" s="37" t="s">
        <v>53</v>
      </c>
      <c r="D4" s="38" t="s">
        <v>54</v>
      </c>
      <c r="E4" s="39"/>
      <c r="F4" s="36" t="s">
        <v>55</v>
      </c>
      <c r="G4" s="37" t="s">
        <v>56</v>
      </c>
      <c r="H4" s="38" t="s">
        <v>57</v>
      </c>
      <c r="I4" s="39"/>
      <c r="J4" s="39"/>
    </row>
    <row r="5" customFormat="false" ht="15" hidden="false" customHeight="false" outlineLevel="0" collapsed="false">
      <c r="B5" s="40" t="s">
        <v>4</v>
      </c>
      <c r="C5" s="41" t="s">
        <v>4</v>
      </c>
      <c r="D5" s="42" t="s">
        <v>4</v>
      </c>
      <c r="E5" s="43"/>
      <c r="F5" s="40" t="s">
        <v>16</v>
      </c>
      <c r="G5" s="41" t="s">
        <v>7</v>
      </c>
      <c r="H5" s="42" t="s">
        <v>7</v>
      </c>
    </row>
    <row r="6" customFormat="false" ht="13.05" hidden="false" customHeight="true" outlineLevel="0" collapsed="false">
      <c r="B6" s="44" t="n">
        <f aca="false">Ergebnisse!$G$11</f>
        <v>7</v>
      </c>
      <c r="C6" s="45" t="n">
        <f aca="false">Ergebnisse!$G$15</f>
        <v>10.4</v>
      </c>
      <c r="D6" s="46" t="n">
        <f aca="false">Ergebnisse!$G$7</f>
        <v>10.5</v>
      </c>
      <c r="E6" s="47"/>
      <c r="F6" s="44" t="n">
        <f aca="false">Ergebnisse!$G$29</f>
        <v>146325</v>
      </c>
      <c r="G6" s="45" t="n">
        <f aca="false">Ergebnisse!$G$9</f>
        <v>600</v>
      </c>
      <c r="H6" s="46" t="n">
        <f aca="false">Ergebnisse!$G$13</f>
        <v>50000</v>
      </c>
      <c r="I6" s="47"/>
      <c r="J6" s="47"/>
    </row>
    <row r="7" customFormat="false" ht="14.4" hidden="false" customHeight="false" outlineLevel="0" collapsed="false">
      <c r="B7" s="43"/>
      <c r="C7" s="43"/>
      <c r="D7" s="43"/>
      <c r="E7" s="43"/>
      <c r="F7" s="43"/>
      <c r="G7" s="43"/>
      <c r="H7" s="43"/>
      <c r="I7" s="43"/>
      <c r="J7" s="43"/>
    </row>
    <row r="8" customFormat="false" ht="15" hidden="false" customHeight="false" outlineLevel="0" collapsed="false">
      <c r="B8" s="43"/>
      <c r="C8" s="43"/>
      <c r="D8" s="43"/>
      <c r="E8" s="43"/>
      <c r="F8" s="43"/>
      <c r="G8" s="43"/>
      <c r="H8" s="43"/>
      <c r="I8" s="43"/>
      <c r="J8" s="43"/>
    </row>
    <row r="9" customFormat="false" ht="15.6" hidden="false" customHeight="false" outlineLevel="0" collapsed="false">
      <c r="B9" s="48" t="s">
        <v>58</v>
      </c>
      <c r="C9" s="49" t="s">
        <v>59</v>
      </c>
      <c r="D9" s="50" t="s">
        <v>60</v>
      </c>
      <c r="E9" s="43"/>
      <c r="F9" s="48" t="s">
        <v>61</v>
      </c>
      <c r="G9" s="49" t="s">
        <v>62</v>
      </c>
      <c r="H9" s="49" t="s">
        <v>63</v>
      </c>
      <c r="I9" s="50" t="s">
        <v>64</v>
      </c>
      <c r="J9" s="51"/>
    </row>
    <row r="10" customFormat="false" ht="15" hidden="false" customHeight="false" outlineLevel="0" collapsed="false">
      <c r="B10" s="40" t="s">
        <v>4</v>
      </c>
      <c r="C10" s="41" t="s">
        <v>4</v>
      </c>
      <c r="D10" s="42" t="s">
        <v>4</v>
      </c>
      <c r="E10" s="43"/>
      <c r="F10" s="40" t="s">
        <v>20</v>
      </c>
      <c r="G10" s="41" t="s">
        <v>20</v>
      </c>
      <c r="H10" s="41" t="s">
        <v>20</v>
      </c>
      <c r="I10" s="42" t="s">
        <v>20</v>
      </c>
      <c r="J10" s="52"/>
    </row>
    <row r="11" customFormat="false" ht="13.05" hidden="false" customHeight="true" outlineLevel="0" collapsed="false">
      <c r="B11" s="53" t="n">
        <v>0</v>
      </c>
      <c r="C11" s="54" t="n">
        <f aca="false">$B11/$D$6</f>
        <v>0</v>
      </c>
      <c r="D11" s="55" t="n">
        <f aca="false">($D$6-$B11)/$D$6</f>
        <v>1</v>
      </c>
      <c r="E11" s="47"/>
      <c r="F11" s="56" t="n">
        <f aca="false">(($C11*$D11)/2)*$F$6*$D$6^2</f>
        <v>0</v>
      </c>
      <c r="G11" s="57" t="n">
        <f aca="false">IF($B11&lt;=$B$6,$C11*($D$6-$B$6)*$G$6,$D11*$B$6*$G$6)</f>
        <v>0</v>
      </c>
      <c r="H11" s="57" t="n">
        <f aca="false">IF($B11&lt;=$C$6,$C11*($D$6-$C$6)*$H$6,$D11*$C$6*$H$6)</f>
        <v>0</v>
      </c>
      <c r="I11" s="58" t="n">
        <f aca="false">$F11+$G11+$H11</f>
        <v>0</v>
      </c>
      <c r="J11" s="59"/>
      <c r="K11" s="60" t="n">
        <f aca="false">$B11</f>
        <v>0</v>
      </c>
    </row>
    <row r="12" customFormat="false" ht="13.05" hidden="false" customHeight="true" outlineLevel="0" collapsed="false">
      <c r="B12" s="61" t="n">
        <f aca="false">$D$6/70+$B11</f>
        <v>0.15</v>
      </c>
      <c r="C12" s="62" t="n">
        <f aca="false">$B12/$D$6</f>
        <v>0.0142857142857143</v>
      </c>
      <c r="D12" s="63" t="n">
        <f aca="false">($D$6-$B12)/$D$6</f>
        <v>0.985714285714286</v>
      </c>
      <c r="E12" s="47"/>
      <c r="F12" s="61" t="n">
        <f aca="false">(($C12*$D12)/2)*$F$6*$D$6^2</f>
        <v>113584.78125</v>
      </c>
      <c r="G12" s="62" t="n">
        <f aca="false">IF($B12&lt;=$B$6,$C12*($D$6-$B$6)*$G$6,$D12*$B$6*$G$6)</f>
        <v>30</v>
      </c>
      <c r="H12" s="62" t="n">
        <f aca="false">IF($B12&lt;=$C$6,$C12*($D$6-$C$6)*$H$6,$D12*$C$6*$H$6)</f>
        <v>71.4285714285712</v>
      </c>
      <c r="I12" s="63" t="n">
        <f aca="false">$F12+$G12+$H12</f>
        <v>113686.209821429</v>
      </c>
      <c r="J12" s="59"/>
      <c r="K12" s="60" t="n">
        <f aca="false">$B12</f>
        <v>0.15</v>
      </c>
    </row>
    <row r="13" customFormat="false" ht="13.05" hidden="false" customHeight="true" outlineLevel="0" collapsed="false">
      <c r="B13" s="61" t="n">
        <f aca="false">$D$6/70+$B12</f>
        <v>0.3</v>
      </c>
      <c r="C13" s="62" t="n">
        <f aca="false">$B13/$D$6</f>
        <v>0.0285714285714286</v>
      </c>
      <c r="D13" s="63" t="n">
        <f aca="false">($D$6-$B13)/$D$6</f>
        <v>0.971428571428571</v>
      </c>
      <c r="E13" s="47"/>
      <c r="F13" s="61" t="n">
        <f aca="false">(($C13*$D13)/2)*$F$6*$D$6^2</f>
        <v>223877.25</v>
      </c>
      <c r="G13" s="62" t="n">
        <f aca="false">IF($B13&lt;=$B$6,$C13*($D$6-$B$6)*$G$6,$D13*$B$6*$G$6)</f>
        <v>60</v>
      </c>
      <c r="H13" s="62" t="n">
        <f aca="false">IF($B13&lt;=$C$6,$C13*($D$6-$C$6)*$H$6,$D13*$C$6*$H$6)</f>
        <v>142.857142857142</v>
      </c>
      <c r="I13" s="63" t="n">
        <f aca="false">$F13+$G13+$H13</f>
        <v>224080.107142857</v>
      </c>
      <c r="J13" s="59"/>
      <c r="K13" s="60" t="n">
        <f aca="false">$B13</f>
        <v>0.3</v>
      </c>
    </row>
    <row r="14" customFormat="false" ht="13.05" hidden="false" customHeight="true" outlineLevel="0" collapsed="false">
      <c r="B14" s="61" t="n">
        <f aca="false">$D$6/70+$B13</f>
        <v>0.45</v>
      </c>
      <c r="C14" s="62" t="n">
        <f aca="false">$B14/$D$6</f>
        <v>0.0428571428571429</v>
      </c>
      <c r="D14" s="63" t="n">
        <f aca="false">($D$6-$B14)/$D$6</f>
        <v>0.957142857142857</v>
      </c>
      <c r="E14" s="47"/>
      <c r="F14" s="61" t="n">
        <f aca="false">(($C14*$D14)/2)*$F$6*$D$6^2</f>
        <v>330877.40625</v>
      </c>
      <c r="G14" s="62" t="n">
        <f aca="false">IF($B14&lt;=$B$6,$C14*($D$6-$B$6)*$G$6,$D14*$B$6*$G$6)</f>
        <v>90</v>
      </c>
      <c r="H14" s="62" t="n">
        <f aca="false">IF($B14&lt;=$C$6,$C14*($D$6-$C$6)*$H$6,$D14*$C$6*$H$6)</f>
        <v>214.285714285713</v>
      </c>
      <c r="I14" s="63" t="n">
        <f aca="false">$F14+$G14+$H14</f>
        <v>331181.691964286</v>
      </c>
      <c r="J14" s="59"/>
      <c r="K14" s="60" t="n">
        <f aca="false">$B14</f>
        <v>0.45</v>
      </c>
    </row>
    <row r="15" customFormat="false" ht="13.05" hidden="false" customHeight="true" outlineLevel="0" collapsed="false">
      <c r="B15" s="61" t="n">
        <f aca="false">$D$6/70+$B14</f>
        <v>0.6</v>
      </c>
      <c r="C15" s="62" t="n">
        <f aca="false">$B15/$D$6</f>
        <v>0.0571428571428571</v>
      </c>
      <c r="D15" s="63" t="n">
        <f aca="false">($D$6-$B15)/$D$6</f>
        <v>0.942857142857143</v>
      </c>
      <c r="E15" s="47"/>
      <c r="F15" s="61" t="n">
        <f aca="false">(($C15*$D15)/2)*$F$6*$D$6^2</f>
        <v>434585.25</v>
      </c>
      <c r="G15" s="62" t="n">
        <f aca="false">IF($B15&lt;=$B$6,$C15*($D$6-$B$6)*$G$6,$D15*$B$6*$G$6)</f>
        <v>120</v>
      </c>
      <c r="H15" s="62" t="n">
        <f aca="false">IF($B15&lt;=$C$6,$C15*($D$6-$C$6)*$H$6,$D15*$C$6*$H$6)</f>
        <v>285.714285714285</v>
      </c>
      <c r="I15" s="63" t="n">
        <f aca="false">$F15+$G15+$H15</f>
        <v>434990.964285715</v>
      </c>
      <c r="J15" s="59"/>
      <c r="K15" s="60" t="n">
        <f aca="false">$B15</f>
        <v>0.6</v>
      </c>
    </row>
    <row r="16" customFormat="false" ht="13.05" hidden="false" customHeight="true" outlineLevel="0" collapsed="false">
      <c r="B16" s="61" t="n">
        <f aca="false">$D$6/70+$B15</f>
        <v>0.75</v>
      </c>
      <c r="C16" s="62" t="n">
        <f aca="false">$B16/$D$6</f>
        <v>0.0714285714285714</v>
      </c>
      <c r="D16" s="63" t="n">
        <f aca="false">($D$6-$B16)/$D$6</f>
        <v>0.928571428571429</v>
      </c>
      <c r="E16" s="47"/>
      <c r="F16" s="61" t="n">
        <f aca="false">(($C16*$D16)/2)*$F$6*$D$6^2</f>
        <v>535000.781250001</v>
      </c>
      <c r="G16" s="62" t="n">
        <f aca="false">IF($B16&lt;=$B$6,$C16*($D$6-$B$6)*$G$6,$D16*$B$6*$G$6)</f>
        <v>150</v>
      </c>
      <c r="H16" s="62" t="n">
        <f aca="false">IF($B16&lt;=$C$6,$C16*($D$6-$C$6)*$H$6,$D16*$C$6*$H$6)</f>
        <v>357.142857142856</v>
      </c>
      <c r="I16" s="63" t="n">
        <f aca="false">$F16+$G16+$H16</f>
        <v>535507.924107143</v>
      </c>
      <c r="J16" s="59"/>
      <c r="K16" s="60" t="n">
        <f aca="false">$B16</f>
        <v>0.75</v>
      </c>
    </row>
    <row r="17" customFormat="false" ht="13.05" hidden="false" customHeight="true" outlineLevel="0" collapsed="false">
      <c r="B17" s="61" t="n">
        <f aca="false">$D$6/70+$B16</f>
        <v>0.9</v>
      </c>
      <c r="C17" s="62" t="n">
        <f aca="false">$B17/$D$6</f>
        <v>0.0857142857142857</v>
      </c>
      <c r="D17" s="63" t="n">
        <f aca="false">($D$6-$B17)/$D$6</f>
        <v>0.914285714285714</v>
      </c>
      <c r="E17" s="47"/>
      <c r="F17" s="61" t="n">
        <f aca="false">(($C17*$D17)/2)*$F$6*$D$6^2</f>
        <v>632124.000000001</v>
      </c>
      <c r="G17" s="62" t="n">
        <f aca="false">IF($B17&lt;=$B$6,$C17*($D$6-$B$6)*$G$6,$D17*$B$6*$G$6)</f>
        <v>180</v>
      </c>
      <c r="H17" s="62" t="n">
        <f aca="false">IF($B17&lt;=$C$6,$C17*($D$6-$C$6)*$H$6,$D17*$C$6*$H$6)</f>
        <v>428.571428571427</v>
      </c>
      <c r="I17" s="63" t="n">
        <f aca="false">$F17+$G17+$H17</f>
        <v>632732.571428572</v>
      </c>
      <c r="J17" s="59"/>
      <c r="K17" s="60" t="n">
        <f aca="false">$B17</f>
        <v>0.9</v>
      </c>
    </row>
    <row r="18" customFormat="false" ht="13.05" hidden="false" customHeight="true" outlineLevel="0" collapsed="false">
      <c r="B18" s="61" t="n">
        <f aca="false">$D$6/70+$B17</f>
        <v>1.05</v>
      </c>
      <c r="C18" s="62" t="n">
        <f aca="false">$B18/$D$6</f>
        <v>0.1</v>
      </c>
      <c r="D18" s="63" t="n">
        <f aca="false">($D$6-$B18)/$D$6</f>
        <v>0.9</v>
      </c>
      <c r="E18" s="47"/>
      <c r="F18" s="61" t="n">
        <f aca="false">(($C18*$D18)/2)*$F$6*$D$6^2</f>
        <v>725954.906250001</v>
      </c>
      <c r="G18" s="62" t="n">
        <f aca="false">IF($B18&lt;=$B$6,$C18*($D$6-$B$6)*$G$6,$D18*$B$6*$G$6)</f>
        <v>210</v>
      </c>
      <c r="H18" s="62" t="n">
        <f aca="false">IF($B18&lt;=$C$6,$C18*($D$6-$C$6)*$H$6,$D18*$C$6*$H$6)</f>
        <v>499.999999999998</v>
      </c>
      <c r="I18" s="63" t="n">
        <f aca="false">$F18+$G18+$H18</f>
        <v>726664.90625</v>
      </c>
      <c r="J18" s="59"/>
      <c r="K18" s="60" t="n">
        <f aca="false">$B18</f>
        <v>1.05</v>
      </c>
    </row>
    <row r="19" customFormat="false" ht="13.05" hidden="false" customHeight="true" outlineLevel="0" collapsed="false">
      <c r="B19" s="61" t="n">
        <f aca="false">$D$6/70+$B18</f>
        <v>1.2</v>
      </c>
      <c r="C19" s="62" t="n">
        <f aca="false">$B19/$D$6</f>
        <v>0.114285714285714</v>
      </c>
      <c r="D19" s="63" t="n">
        <f aca="false">($D$6-$B19)/$D$6</f>
        <v>0.885714285714286</v>
      </c>
      <c r="E19" s="47"/>
      <c r="F19" s="61" t="n">
        <f aca="false">(($C19*$D19)/2)*$F$6*$D$6^2</f>
        <v>816493.500000001</v>
      </c>
      <c r="G19" s="62" t="n">
        <f aca="false">IF($B19&lt;=$B$6,$C19*($D$6-$B$6)*$G$6,$D19*$B$6*$G$6)</f>
        <v>240</v>
      </c>
      <c r="H19" s="62" t="n">
        <f aca="false">IF($B19&lt;=$C$6,$C19*($D$6-$C$6)*$H$6,$D19*$C$6*$H$6)</f>
        <v>571.428571428569</v>
      </c>
      <c r="I19" s="63" t="n">
        <f aca="false">$F19+$G19+$H19</f>
        <v>817304.928571429</v>
      </c>
      <c r="J19" s="59"/>
      <c r="K19" s="60" t="n">
        <f aca="false">$B19</f>
        <v>1.2</v>
      </c>
    </row>
    <row r="20" customFormat="false" ht="13.05" hidden="false" customHeight="true" outlineLevel="0" collapsed="false">
      <c r="B20" s="61" t="n">
        <f aca="false">$D$6/70+$B19</f>
        <v>1.35</v>
      </c>
      <c r="C20" s="62" t="n">
        <f aca="false">$B20/$D$6</f>
        <v>0.128571428571429</v>
      </c>
      <c r="D20" s="63" t="n">
        <f aca="false">($D$6-$B20)/$D$6</f>
        <v>0.871428571428571</v>
      </c>
      <c r="E20" s="47"/>
      <c r="F20" s="61" t="n">
        <f aca="false">(($C20*$D20)/2)*$F$6*$D$6^2</f>
        <v>903739.781250001</v>
      </c>
      <c r="G20" s="62" t="n">
        <f aca="false">IF($B20&lt;=$B$6,$C20*($D$6-$B$6)*$G$6,$D20*$B$6*$G$6)</f>
        <v>270</v>
      </c>
      <c r="H20" s="62" t="n">
        <f aca="false">IF($B20&lt;=$C$6,$C20*($D$6-$C$6)*$H$6,$D20*$C$6*$H$6)</f>
        <v>642.857142857141</v>
      </c>
      <c r="I20" s="63" t="n">
        <f aca="false">$F20+$G20+$H20</f>
        <v>904652.638392858</v>
      </c>
      <c r="J20" s="59"/>
      <c r="K20" s="60" t="n">
        <f aca="false">$B20</f>
        <v>1.35</v>
      </c>
    </row>
    <row r="21" customFormat="false" ht="13.05" hidden="false" customHeight="true" outlineLevel="0" collapsed="false">
      <c r="B21" s="61" t="n">
        <f aca="false">$D$6/70+$B20</f>
        <v>1.5</v>
      </c>
      <c r="C21" s="62" t="n">
        <f aca="false">$B21/$D$6</f>
        <v>0.142857142857143</v>
      </c>
      <c r="D21" s="63" t="n">
        <f aca="false">($D$6-$B21)/$D$6</f>
        <v>0.857142857142857</v>
      </c>
      <c r="E21" s="47"/>
      <c r="F21" s="61" t="n">
        <f aca="false">(($C21*$D21)/2)*$F$6*$D$6^2</f>
        <v>987693.750000001</v>
      </c>
      <c r="G21" s="62" t="n">
        <f aca="false">IF($B21&lt;=$B$6,$C21*($D$6-$B$6)*$G$6,$D21*$B$6*$G$6)</f>
        <v>300</v>
      </c>
      <c r="H21" s="62" t="n">
        <f aca="false">IF($B21&lt;=$C$6,$C21*($D$6-$C$6)*$H$6,$D21*$C$6*$H$6)</f>
        <v>714.285714285712</v>
      </c>
      <c r="I21" s="63" t="n">
        <f aca="false">$F21+$G21+$H21</f>
        <v>988708.035714286</v>
      </c>
      <c r="J21" s="59"/>
      <c r="K21" s="60" t="n">
        <f aca="false">$B21</f>
        <v>1.5</v>
      </c>
    </row>
    <row r="22" customFormat="false" ht="13.05" hidden="false" customHeight="true" outlineLevel="0" collapsed="false">
      <c r="B22" s="61" t="n">
        <f aca="false">$D$6/70+$B21</f>
        <v>1.65</v>
      </c>
      <c r="C22" s="62" t="n">
        <f aca="false">$B22/$D$6</f>
        <v>0.157142857142857</v>
      </c>
      <c r="D22" s="63" t="n">
        <f aca="false">($D$6-$B22)/$D$6</f>
        <v>0.842857142857143</v>
      </c>
      <c r="E22" s="47"/>
      <c r="F22" s="61" t="n">
        <f aca="false">(($C22*$D22)/2)*$F$6*$D$6^2</f>
        <v>1068355.40625</v>
      </c>
      <c r="G22" s="62" t="n">
        <f aca="false">IF($B22&lt;=$B$6,$C22*($D$6-$B$6)*$G$6,$D22*$B$6*$G$6)</f>
        <v>330</v>
      </c>
      <c r="H22" s="62" t="n">
        <f aca="false">IF($B22&lt;=$C$6,$C22*($D$6-$C$6)*$H$6,$D22*$C$6*$H$6)</f>
        <v>785.714285714283</v>
      </c>
      <c r="I22" s="63" t="n">
        <f aca="false">$F22+$G22+$H22</f>
        <v>1069471.12053572</v>
      </c>
      <c r="J22" s="59"/>
      <c r="K22" s="60" t="n">
        <f aca="false">$B22</f>
        <v>1.65</v>
      </c>
    </row>
    <row r="23" customFormat="false" ht="13.05" hidden="false" customHeight="true" outlineLevel="0" collapsed="false">
      <c r="B23" s="61" t="n">
        <f aca="false">$D$6/70+$B22</f>
        <v>1.8</v>
      </c>
      <c r="C23" s="62" t="n">
        <f aca="false">$B23/$D$6</f>
        <v>0.171428571428571</v>
      </c>
      <c r="D23" s="63" t="n">
        <f aca="false">($D$6-$B23)/$D$6</f>
        <v>0.828571428571429</v>
      </c>
      <c r="E23" s="47"/>
      <c r="F23" s="61" t="n">
        <f aca="false">(($C23*$D23)/2)*$F$6*$D$6^2</f>
        <v>1145724.75</v>
      </c>
      <c r="G23" s="62" t="n">
        <f aca="false">IF($B23&lt;=$B$6,$C23*($D$6-$B$6)*$G$6,$D23*$B$6*$G$6)</f>
        <v>360</v>
      </c>
      <c r="H23" s="62" t="n">
        <f aca="false">IF($B23&lt;=$C$6,$C23*($D$6-$C$6)*$H$6,$D23*$C$6*$H$6)</f>
        <v>857.142857142854</v>
      </c>
      <c r="I23" s="63" t="n">
        <f aca="false">$F23+$G23+$H23</f>
        <v>1146941.89285714</v>
      </c>
      <c r="J23" s="59"/>
      <c r="K23" s="60" t="n">
        <f aca="false">$B23</f>
        <v>1.8</v>
      </c>
    </row>
    <row r="24" customFormat="false" ht="13.05" hidden="false" customHeight="true" outlineLevel="0" collapsed="false">
      <c r="B24" s="61" t="n">
        <f aca="false">$D$6/70+$B23</f>
        <v>1.95</v>
      </c>
      <c r="C24" s="62" t="n">
        <f aca="false">$B24/$D$6</f>
        <v>0.185714285714286</v>
      </c>
      <c r="D24" s="63" t="n">
        <f aca="false">($D$6-$B24)/$D$6</f>
        <v>0.814285714285714</v>
      </c>
      <c r="E24" s="47"/>
      <c r="F24" s="61" t="n">
        <f aca="false">(($C24*$D24)/2)*$F$6*$D$6^2</f>
        <v>1219801.78125</v>
      </c>
      <c r="G24" s="62" t="n">
        <f aca="false">IF($B24&lt;=$B$6,$C24*($D$6-$B$6)*$G$6,$D24*$B$6*$G$6)</f>
        <v>390</v>
      </c>
      <c r="H24" s="62" t="n">
        <f aca="false">IF($B24&lt;=$C$6,$C24*($D$6-$C$6)*$H$6,$D24*$C$6*$H$6)</f>
        <v>928.571428571425</v>
      </c>
      <c r="I24" s="63" t="n">
        <f aca="false">$F24+$G24+$H24</f>
        <v>1221120.35267857</v>
      </c>
      <c r="J24" s="59"/>
      <c r="K24" s="60" t="n">
        <f aca="false">$B24</f>
        <v>1.95</v>
      </c>
    </row>
    <row r="25" customFormat="false" ht="13.05" hidden="false" customHeight="true" outlineLevel="0" collapsed="false">
      <c r="B25" s="61" t="n">
        <f aca="false">$D$6/70+$B24</f>
        <v>2.1</v>
      </c>
      <c r="C25" s="62" t="n">
        <f aca="false">$B25/$D$6</f>
        <v>0.2</v>
      </c>
      <c r="D25" s="63" t="n">
        <f aca="false">($D$6-$B25)/$D$6</f>
        <v>0.8</v>
      </c>
      <c r="E25" s="47"/>
      <c r="F25" s="61" t="n">
        <f aca="false">(($C25*$D25)/2)*$F$6*$D$6^2</f>
        <v>1290586.5</v>
      </c>
      <c r="G25" s="62" t="n">
        <f aca="false">IF($B25&lt;=$B$6,$C25*($D$6-$B$6)*$G$6,$D25*$B$6*$G$6)</f>
        <v>420</v>
      </c>
      <c r="H25" s="62" t="n">
        <f aca="false">IF($B25&lt;=$C$6,$C25*($D$6-$C$6)*$H$6,$D25*$C$6*$H$6)</f>
        <v>999.999999999996</v>
      </c>
      <c r="I25" s="63" t="n">
        <f aca="false">$F25+$G25+$H25</f>
        <v>1292006.5</v>
      </c>
      <c r="J25" s="59"/>
      <c r="K25" s="60" t="n">
        <f aca="false">$B25</f>
        <v>2.1</v>
      </c>
    </row>
    <row r="26" customFormat="false" ht="13.05" hidden="false" customHeight="true" outlineLevel="0" collapsed="false">
      <c r="B26" s="61" t="n">
        <f aca="false">$D$6/70+$B25</f>
        <v>2.25</v>
      </c>
      <c r="C26" s="62" t="n">
        <f aca="false">$B26/$D$6</f>
        <v>0.214285714285714</v>
      </c>
      <c r="D26" s="63" t="n">
        <f aca="false">($D$6-$B26)/$D$6</f>
        <v>0.785714285714286</v>
      </c>
      <c r="E26" s="47"/>
      <c r="F26" s="61" t="n">
        <f aca="false">(($C26*$D26)/2)*$F$6*$D$6^2</f>
        <v>1358078.90625</v>
      </c>
      <c r="G26" s="62" t="n">
        <f aca="false">IF($B26&lt;=$B$6,$C26*($D$6-$B$6)*$G$6,$D26*$B$6*$G$6)</f>
        <v>450</v>
      </c>
      <c r="H26" s="62" t="n">
        <f aca="false">IF($B26&lt;=$C$6,$C26*($D$6-$C$6)*$H$6,$D26*$C$6*$H$6)</f>
        <v>1071.42857142857</v>
      </c>
      <c r="I26" s="63" t="n">
        <f aca="false">$F26+$G26+$H26</f>
        <v>1359600.33482143</v>
      </c>
      <c r="J26" s="59"/>
      <c r="K26" s="60" t="n">
        <f aca="false">$B26</f>
        <v>2.25</v>
      </c>
    </row>
    <row r="27" customFormat="false" ht="13.05" hidden="false" customHeight="true" outlineLevel="0" collapsed="false">
      <c r="B27" s="61" t="n">
        <f aca="false">$D$6/70+$B26</f>
        <v>2.4</v>
      </c>
      <c r="C27" s="62" t="n">
        <f aca="false">$B27/$D$6</f>
        <v>0.228571428571429</v>
      </c>
      <c r="D27" s="63" t="n">
        <f aca="false">($D$6-$B27)/$D$6</f>
        <v>0.771428571428572</v>
      </c>
      <c r="E27" s="60"/>
      <c r="F27" s="61" t="n">
        <f aca="false">(($C27*$D27)/2)*$F$6*$D$6^2</f>
        <v>1422279</v>
      </c>
      <c r="G27" s="62" t="n">
        <f aca="false">IF($B27&lt;=$B$6,$C27*($D$6-$B$6)*$G$6,$D27*$B$6*$G$6)</f>
        <v>480</v>
      </c>
      <c r="H27" s="62" t="n">
        <f aca="false">IF($B27&lt;=$C$6,$C27*($D$6-$C$6)*$H$6,$D27*$C$6*$H$6)</f>
        <v>1142.85714285714</v>
      </c>
      <c r="I27" s="63" t="n">
        <f aca="false">$F27+$G27+$H27</f>
        <v>1423901.85714286</v>
      </c>
      <c r="J27" s="59"/>
      <c r="K27" s="60" t="n">
        <f aca="false">$B27</f>
        <v>2.4</v>
      </c>
    </row>
    <row r="28" customFormat="false" ht="13.05" hidden="false" customHeight="true" outlineLevel="0" collapsed="false">
      <c r="B28" s="61" t="n">
        <f aca="false">$D$6/70+$B27</f>
        <v>2.55</v>
      </c>
      <c r="C28" s="62" t="n">
        <f aca="false">$B28/$D$6</f>
        <v>0.242857142857143</v>
      </c>
      <c r="D28" s="63" t="n">
        <f aca="false">($D$6-$B28)/$D$6</f>
        <v>0.757142857142857</v>
      </c>
      <c r="E28" s="60"/>
      <c r="F28" s="61" t="n">
        <f aca="false">(($C28*$D28)/2)*$F$6*$D$6^2</f>
        <v>1483186.78125</v>
      </c>
      <c r="G28" s="62" t="n">
        <f aca="false">IF($B28&lt;=$B$6,$C28*($D$6-$B$6)*$G$6,$D28*$B$6*$G$6)</f>
        <v>510</v>
      </c>
      <c r="H28" s="62" t="n">
        <f aca="false">IF($B28&lt;=$C$6,$C28*($D$6-$C$6)*$H$6,$D28*$C$6*$H$6)</f>
        <v>1214.28571428571</v>
      </c>
      <c r="I28" s="63" t="n">
        <f aca="false">$F28+$G28+$H28</f>
        <v>1484911.06696429</v>
      </c>
      <c r="J28" s="59"/>
      <c r="K28" s="60" t="n">
        <f aca="false">$B28</f>
        <v>2.55</v>
      </c>
    </row>
    <row r="29" customFormat="false" ht="13.05" hidden="false" customHeight="true" outlineLevel="0" collapsed="false">
      <c r="B29" s="61" t="n">
        <f aca="false">$D$6/70+$B28</f>
        <v>2.7</v>
      </c>
      <c r="C29" s="62" t="n">
        <f aca="false">$B29/$D$6</f>
        <v>0.257142857142857</v>
      </c>
      <c r="D29" s="63" t="n">
        <f aca="false">($D$6-$B29)/$D$6</f>
        <v>0.742857142857143</v>
      </c>
      <c r="E29" s="60"/>
      <c r="F29" s="61" t="n">
        <f aca="false">(($C29*$D29)/2)*$F$6*$D$6^2</f>
        <v>1540802.25</v>
      </c>
      <c r="G29" s="62" t="n">
        <f aca="false">IF($B29&lt;=$B$6,$C29*($D$6-$B$6)*$G$6,$D29*$B$6*$G$6)</f>
        <v>540</v>
      </c>
      <c r="H29" s="62" t="n">
        <f aca="false">IF($B29&lt;=$C$6,$C29*($D$6-$C$6)*$H$6,$D29*$C$6*$H$6)</f>
        <v>1285.71428571428</v>
      </c>
      <c r="I29" s="63" t="n">
        <f aca="false">$F29+$G29+$H29</f>
        <v>1542627.96428572</v>
      </c>
      <c r="J29" s="59"/>
      <c r="K29" s="60" t="n">
        <f aca="false">$B29</f>
        <v>2.7</v>
      </c>
    </row>
    <row r="30" customFormat="false" ht="13.05" hidden="false" customHeight="true" outlineLevel="0" collapsed="false">
      <c r="B30" s="61" t="n">
        <f aca="false">$D$6/70+$B29</f>
        <v>2.85</v>
      </c>
      <c r="C30" s="62" t="n">
        <f aca="false">$B30/$D$6</f>
        <v>0.271428571428571</v>
      </c>
      <c r="D30" s="63" t="n">
        <f aca="false">($D$6-$B30)/$D$6</f>
        <v>0.728571428571429</v>
      </c>
      <c r="E30" s="60"/>
      <c r="F30" s="61" t="n">
        <f aca="false">(($C30*$D30)/2)*$F$6*$D$6^2</f>
        <v>1595125.40625</v>
      </c>
      <c r="G30" s="62" t="n">
        <f aca="false">IF($B30&lt;=$B$6,$C30*($D$6-$B$6)*$G$6,$D30*$B$6*$G$6)</f>
        <v>570</v>
      </c>
      <c r="H30" s="62" t="n">
        <f aca="false">IF($B30&lt;=$C$6,$C30*($D$6-$C$6)*$H$6,$D30*$C$6*$H$6)</f>
        <v>1357.14285714285</v>
      </c>
      <c r="I30" s="63" t="n">
        <f aca="false">$F30+$G30+$H30</f>
        <v>1597052.54910714</v>
      </c>
      <c r="J30" s="59"/>
      <c r="K30" s="60" t="n">
        <f aca="false">$B30</f>
        <v>2.85</v>
      </c>
    </row>
    <row r="31" customFormat="false" ht="13.05" hidden="false" customHeight="true" outlineLevel="0" collapsed="false">
      <c r="B31" s="61" t="n">
        <f aca="false">$D$6/70+$B30</f>
        <v>3</v>
      </c>
      <c r="C31" s="62" t="n">
        <f aca="false">$B31/$D$6</f>
        <v>0.285714285714286</v>
      </c>
      <c r="D31" s="63" t="n">
        <f aca="false">($D$6-$B31)/$D$6</f>
        <v>0.714285714285714</v>
      </c>
      <c r="E31" s="60"/>
      <c r="F31" s="61" t="n">
        <f aca="false">(($C31*$D31)/2)*$F$6*$D$6^2</f>
        <v>1646156.25</v>
      </c>
      <c r="G31" s="62" t="n">
        <f aca="false">IF($B31&lt;=$B$6,$C31*($D$6-$B$6)*$G$6,$D31*$B$6*$G$6)</f>
        <v>600</v>
      </c>
      <c r="H31" s="62" t="n">
        <f aca="false">IF($B31&lt;=$C$6,$C31*($D$6-$C$6)*$H$6,$D31*$C$6*$H$6)</f>
        <v>1428.57142857142</v>
      </c>
      <c r="I31" s="63" t="n">
        <f aca="false">$F31+$G31+$H31</f>
        <v>1648184.82142857</v>
      </c>
      <c r="J31" s="59"/>
      <c r="K31" s="60" t="n">
        <f aca="false">$B31</f>
        <v>3</v>
      </c>
    </row>
    <row r="32" customFormat="false" ht="13.05" hidden="false" customHeight="true" outlineLevel="0" collapsed="false">
      <c r="B32" s="61" t="n">
        <f aca="false">$D$6/70+$B31</f>
        <v>3.15</v>
      </c>
      <c r="C32" s="62" t="n">
        <f aca="false">$B32/$D$6</f>
        <v>0.3</v>
      </c>
      <c r="D32" s="63" t="n">
        <f aca="false">($D$6-$B32)/$D$6</f>
        <v>0.7</v>
      </c>
      <c r="E32" s="60"/>
      <c r="F32" s="61" t="n">
        <f aca="false">(($C32*$D32)/2)*$F$6*$D$6^2</f>
        <v>1693894.78125</v>
      </c>
      <c r="G32" s="62" t="n">
        <f aca="false">IF($B32&lt;=$B$6,$C32*($D$6-$B$6)*$G$6,$D32*$B$6*$G$6)</f>
        <v>630</v>
      </c>
      <c r="H32" s="62" t="n">
        <f aca="false">IF($B32&lt;=$C$6,$C32*($D$6-$C$6)*$H$6,$D32*$C$6*$H$6)</f>
        <v>1499.99999999999</v>
      </c>
      <c r="I32" s="63" t="n">
        <f aca="false">$F32+$G32+$H32</f>
        <v>1696024.78125</v>
      </c>
      <c r="J32" s="59"/>
      <c r="K32" s="60" t="n">
        <f aca="false">$B32</f>
        <v>3.15</v>
      </c>
    </row>
    <row r="33" customFormat="false" ht="13.05" hidden="false" customHeight="true" outlineLevel="0" collapsed="false">
      <c r="B33" s="61" t="n">
        <f aca="false">$D$6/70+$B32</f>
        <v>3.3</v>
      </c>
      <c r="C33" s="62" t="n">
        <f aca="false">$B33/$D$6</f>
        <v>0.314285714285714</v>
      </c>
      <c r="D33" s="63" t="n">
        <f aca="false">($D$6-$B33)/$D$6</f>
        <v>0.685714285714286</v>
      </c>
      <c r="E33" s="60"/>
      <c r="F33" s="61" t="n">
        <f aca="false">(($C33*$D33)/2)*$F$6*$D$6^2</f>
        <v>1738341</v>
      </c>
      <c r="G33" s="62" t="n">
        <f aca="false">IF($B33&lt;=$B$6,$C33*($D$6-$B$6)*$G$6,$D33*$B$6*$G$6)</f>
        <v>660</v>
      </c>
      <c r="H33" s="62" t="n">
        <f aca="false">IF($B33&lt;=$C$6,$C33*($D$6-$C$6)*$H$6,$D33*$C$6*$H$6)</f>
        <v>1571.42857142857</v>
      </c>
      <c r="I33" s="63" t="n">
        <f aca="false">$F33+$G33+$H33</f>
        <v>1740572.42857143</v>
      </c>
      <c r="J33" s="59"/>
      <c r="K33" s="60" t="n">
        <f aca="false">$B33</f>
        <v>3.3</v>
      </c>
    </row>
    <row r="34" customFormat="false" ht="13.05" hidden="false" customHeight="true" outlineLevel="0" collapsed="false">
      <c r="B34" s="61" t="n">
        <f aca="false">$D$6/70+$B33</f>
        <v>3.45</v>
      </c>
      <c r="C34" s="62" t="n">
        <f aca="false">$B34/$D$6</f>
        <v>0.328571428571428</v>
      </c>
      <c r="D34" s="63" t="n">
        <f aca="false">($D$6-$B34)/$D$6</f>
        <v>0.671428571428571</v>
      </c>
      <c r="E34" s="60"/>
      <c r="F34" s="61" t="n">
        <f aca="false">(($C34*$D34)/2)*$F$6*$D$6^2</f>
        <v>1779494.90625</v>
      </c>
      <c r="G34" s="62" t="n">
        <f aca="false">IF($B34&lt;=$B$6,$C34*($D$6-$B$6)*$G$6,$D34*$B$6*$G$6)</f>
        <v>690</v>
      </c>
      <c r="H34" s="62" t="n">
        <f aca="false">IF($B34&lt;=$C$6,$C34*($D$6-$C$6)*$H$6,$D34*$C$6*$H$6)</f>
        <v>1642.85714285714</v>
      </c>
      <c r="I34" s="63" t="n">
        <f aca="false">$F34+$G34+$H34</f>
        <v>1781827.76339286</v>
      </c>
      <c r="J34" s="59"/>
      <c r="K34" s="60" t="n">
        <f aca="false">$B34</f>
        <v>3.45</v>
      </c>
    </row>
    <row r="35" customFormat="false" ht="13.05" hidden="false" customHeight="true" outlineLevel="0" collapsed="false">
      <c r="B35" s="61" t="n">
        <f aca="false">$D$6/70+$B34</f>
        <v>3.6</v>
      </c>
      <c r="C35" s="62" t="n">
        <f aca="false">$B35/$D$6</f>
        <v>0.342857142857143</v>
      </c>
      <c r="D35" s="63" t="n">
        <f aca="false">($D$6-$B35)/$D$6</f>
        <v>0.657142857142857</v>
      </c>
      <c r="E35" s="60"/>
      <c r="F35" s="61" t="n">
        <f aca="false">(($C35*$D35)/2)*$F$6*$D$6^2</f>
        <v>1817356.5</v>
      </c>
      <c r="G35" s="62" t="n">
        <f aca="false">IF($B35&lt;=$B$6,$C35*($D$6-$B$6)*$G$6,$D35*$B$6*$G$6)</f>
        <v>720</v>
      </c>
      <c r="H35" s="62" t="n">
        <f aca="false">IF($B35&lt;=$C$6,$C35*($D$6-$C$6)*$H$6,$D35*$C$6*$H$6)</f>
        <v>1714.28571428571</v>
      </c>
      <c r="I35" s="63" t="n">
        <f aca="false">$F35+$G35+$H35</f>
        <v>1819790.78571429</v>
      </c>
      <c r="J35" s="59"/>
      <c r="K35" s="60" t="n">
        <f aca="false">$B35</f>
        <v>3.6</v>
      </c>
    </row>
    <row r="36" customFormat="false" ht="13.05" hidden="false" customHeight="true" outlineLevel="0" collapsed="false">
      <c r="B36" s="61" t="n">
        <f aca="false">$D$6/70+$B35</f>
        <v>3.75</v>
      </c>
      <c r="C36" s="62" t="n">
        <f aca="false">$B36/$D$6</f>
        <v>0.357142857142857</v>
      </c>
      <c r="D36" s="63" t="n">
        <f aca="false">($D$6-$B36)/$D$6</f>
        <v>0.642857142857143</v>
      </c>
      <c r="E36" s="60"/>
      <c r="F36" s="61" t="n">
        <f aca="false">(($C36*$D36)/2)*$F$6*$D$6^2</f>
        <v>1851925.78125</v>
      </c>
      <c r="G36" s="62" t="n">
        <f aca="false">IF($B36&lt;=$B$6,$C36*($D$6-$B$6)*$G$6,$D36*$B$6*$G$6)</f>
        <v>750</v>
      </c>
      <c r="H36" s="62" t="n">
        <f aca="false">IF($B36&lt;=$C$6,$C36*($D$6-$C$6)*$H$6,$D36*$C$6*$H$6)</f>
        <v>1785.71428571428</v>
      </c>
      <c r="I36" s="63" t="n">
        <f aca="false">$F36+$G36+$H36</f>
        <v>1854461.49553572</v>
      </c>
      <c r="J36" s="59"/>
      <c r="K36" s="60" t="n">
        <f aca="false">$B36</f>
        <v>3.75</v>
      </c>
    </row>
    <row r="37" customFormat="false" ht="13.05" hidden="false" customHeight="true" outlineLevel="0" collapsed="false">
      <c r="B37" s="61" t="n">
        <f aca="false">$D$6/70+$B36</f>
        <v>3.9</v>
      </c>
      <c r="C37" s="62" t="n">
        <f aca="false">$B37/$D$6</f>
        <v>0.371428571428571</v>
      </c>
      <c r="D37" s="63" t="n">
        <f aca="false">($D$6-$B37)/$D$6</f>
        <v>0.628571428571429</v>
      </c>
      <c r="E37" s="60"/>
      <c r="F37" s="61" t="n">
        <f aca="false">(($C37*$D37)/2)*$F$6*$D$6^2</f>
        <v>1883202.75</v>
      </c>
      <c r="G37" s="62" t="n">
        <f aca="false">IF($B37&lt;=$B$6,$C37*($D$6-$B$6)*$G$6,$D37*$B$6*$G$6)</f>
        <v>780</v>
      </c>
      <c r="H37" s="62" t="n">
        <f aca="false">IF($B37&lt;=$C$6,$C37*($D$6-$C$6)*$H$6,$D37*$C$6*$H$6)</f>
        <v>1857.14285714285</v>
      </c>
      <c r="I37" s="63" t="n">
        <f aca="false">$F37+$G37+$H37</f>
        <v>1885839.89285714</v>
      </c>
      <c r="J37" s="59"/>
      <c r="K37" s="60" t="n">
        <f aca="false">$B37</f>
        <v>3.9</v>
      </c>
    </row>
    <row r="38" customFormat="false" ht="13.05" hidden="false" customHeight="true" outlineLevel="0" collapsed="false">
      <c r="B38" s="61" t="n">
        <f aca="false">$D$6/70+$B37</f>
        <v>4.05</v>
      </c>
      <c r="C38" s="62" t="n">
        <f aca="false">$B38/$D$6</f>
        <v>0.385714285714286</v>
      </c>
      <c r="D38" s="63" t="n">
        <f aca="false">($D$6-$B38)/$D$6</f>
        <v>0.614285714285714</v>
      </c>
      <c r="E38" s="60"/>
      <c r="F38" s="61" t="n">
        <f aca="false">(($C38*$D38)/2)*$F$6*$D$6^2</f>
        <v>1911187.40625</v>
      </c>
      <c r="G38" s="62" t="n">
        <f aca="false">IF($B38&lt;=$B$6,$C38*($D$6-$B$6)*$G$6,$D38*$B$6*$G$6)</f>
        <v>810</v>
      </c>
      <c r="H38" s="62" t="n">
        <f aca="false">IF($B38&lt;=$C$6,$C38*($D$6-$C$6)*$H$6,$D38*$C$6*$H$6)</f>
        <v>1928.57142857142</v>
      </c>
      <c r="I38" s="63" t="n">
        <f aca="false">$F38+$G38+$H38</f>
        <v>1913925.97767857</v>
      </c>
      <c r="J38" s="59"/>
      <c r="K38" s="60" t="n">
        <f aca="false">$B38</f>
        <v>4.05</v>
      </c>
    </row>
    <row r="39" customFormat="false" ht="13.05" hidden="false" customHeight="true" outlineLevel="0" collapsed="false">
      <c r="B39" s="61" t="n">
        <f aca="false">$D$6/70+$B38</f>
        <v>4.2</v>
      </c>
      <c r="C39" s="62" t="n">
        <f aca="false">$B39/$D$6</f>
        <v>0.4</v>
      </c>
      <c r="D39" s="63" t="n">
        <f aca="false">($D$6-$B39)/$D$6</f>
        <v>0.6</v>
      </c>
      <c r="E39" s="60"/>
      <c r="F39" s="61" t="n">
        <f aca="false">(($C39*$D39)/2)*$F$6*$D$6^2</f>
        <v>1935879.75</v>
      </c>
      <c r="G39" s="62" t="n">
        <f aca="false">IF($B39&lt;=$B$6,$C39*($D$6-$B$6)*$G$6,$D39*$B$6*$G$6)</f>
        <v>840</v>
      </c>
      <c r="H39" s="62" t="n">
        <f aca="false">IF($B39&lt;=$C$6,$C39*($D$6-$C$6)*$H$6,$D39*$C$6*$H$6)</f>
        <v>1999.99999999999</v>
      </c>
      <c r="I39" s="63" t="n">
        <f aca="false">$F39+$G39+$H39</f>
        <v>1938719.75</v>
      </c>
      <c r="J39" s="59"/>
      <c r="K39" s="60" t="n">
        <f aca="false">$B39</f>
        <v>4.2</v>
      </c>
    </row>
    <row r="40" customFormat="false" ht="13.05" hidden="false" customHeight="true" outlineLevel="0" collapsed="false">
      <c r="B40" s="61" t="n">
        <f aca="false">$D$6/70+$B39</f>
        <v>4.35</v>
      </c>
      <c r="C40" s="62" t="n">
        <f aca="false">$B40/$D$6</f>
        <v>0.414285714285714</v>
      </c>
      <c r="D40" s="63" t="n">
        <f aca="false">($D$6-$B40)/$D$6</f>
        <v>0.585714285714286</v>
      </c>
      <c r="E40" s="60"/>
      <c r="F40" s="61" t="n">
        <f aca="false">(($C40*$D40)/2)*$F$6*$D$6^2</f>
        <v>1957279.78125</v>
      </c>
      <c r="G40" s="62" t="n">
        <f aca="false">IF($B40&lt;=$B$6,$C40*($D$6-$B$6)*$G$6,$D40*$B$6*$G$6)</f>
        <v>870</v>
      </c>
      <c r="H40" s="62" t="n">
        <f aca="false">IF($B40&lt;=$C$6,$C40*($D$6-$C$6)*$H$6,$D40*$C$6*$H$6)</f>
        <v>2071.42857142856</v>
      </c>
      <c r="I40" s="63" t="n">
        <f aca="false">$F40+$G40+$H40</f>
        <v>1960221.20982143</v>
      </c>
      <c r="J40" s="59"/>
      <c r="K40" s="60" t="n">
        <f aca="false">$B40</f>
        <v>4.35</v>
      </c>
    </row>
    <row r="41" customFormat="false" ht="13.05" hidden="false" customHeight="true" outlineLevel="0" collapsed="false">
      <c r="B41" s="61" t="n">
        <f aca="false">$D$6/70+$B40</f>
        <v>4.5</v>
      </c>
      <c r="C41" s="62" t="n">
        <f aca="false">$B41/$D$6</f>
        <v>0.428571428571429</v>
      </c>
      <c r="D41" s="63" t="n">
        <f aca="false">($D$6-$B41)/$D$6</f>
        <v>0.571428571428571</v>
      </c>
      <c r="E41" s="60"/>
      <c r="F41" s="61" t="n">
        <f aca="false">(($C41*$D41)/2)*$F$6*$D$6^2</f>
        <v>1975387.5</v>
      </c>
      <c r="G41" s="62" t="n">
        <f aca="false">IF($B41&lt;=$B$6,$C41*($D$6-$B$6)*$G$6,$D41*$B$6*$G$6)</f>
        <v>900</v>
      </c>
      <c r="H41" s="62" t="n">
        <f aca="false">IF($B41&lt;=$C$6,$C41*($D$6-$C$6)*$H$6,$D41*$C$6*$H$6)</f>
        <v>2142.85714285714</v>
      </c>
      <c r="I41" s="63" t="n">
        <f aca="false">$F41+$G41+$H41</f>
        <v>1978430.35714286</v>
      </c>
      <c r="J41" s="59"/>
      <c r="K41" s="60" t="n">
        <f aca="false">$B41</f>
        <v>4.5</v>
      </c>
    </row>
    <row r="42" customFormat="false" ht="13.05" hidden="false" customHeight="true" outlineLevel="0" collapsed="false">
      <c r="B42" s="61" t="n">
        <f aca="false">$D$6/70+$B41</f>
        <v>4.65</v>
      </c>
      <c r="C42" s="62" t="n">
        <f aca="false">$B42/$D$6</f>
        <v>0.442857142857143</v>
      </c>
      <c r="D42" s="63" t="n">
        <f aca="false">($D$6-$B42)/$D$6</f>
        <v>0.557142857142857</v>
      </c>
      <c r="E42" s="60"/>
      <c r="F42" s="61" t="n">
        <f aca="false">(($C42*$D42)/2)*$F$6*$D$6^2</f>
        <v>1990202.90625</v>
      </c>
      <c r="G42" s="62" t="n">
        <f aca="false">IF($B42&lt;=$B$6,$C42*($D$6-$B$6)*$G$6,$D42*$B$6*$G$6)</f>
        <v>930</v>
      </c>
      <c r="H42" s="62" t="n">
        <f aca="false">IF($B42&lt;=$C$6,$C42*($D$6-$C$6)*$H$6,$D42*$C$6*$H$6)</f>
        <v>2214.28571428571</v>
      </c>
      <c r="I42" s="63" t="n">
        <f aca="false">$F42+$G42+$H42</f>
        <v>1993347.19196429</v>
      </c>
      <c r="J42" s="59"/>
      <c r="K42" s="60" t="n">
        <f aca="false">$B42</f>
        <v>4.65</v>
      </c>
    </row>
    <row r="43" customFormat="false" ht="13.05" hidden="false" customHeight="true" outlineLevel="0" collapsed="false">
      <c r="B43" s="61" t="n">
        <f aca="false">$D$6/70+$B42</f>
        <v>4.8</v>
      </c>
      <c r="C43" s="62" t="n">
        <f aca="false">$B43/$D$6</f>
        <v>0.457142857142857</v>
      </c>
      <c r="D43" s="63" t="n">
        <f aca="false">($D$6-$B43)/$D$6</f>
        <v>0.542857142857143</v>
      </c>
      <c r="E43" s="60"/>
      <c r="F43" s="61" t="n">
        <f aca="false">(($C43*$D43)/2)*$F$6*$D$6^2</f>
        <v>2001726</v>
      </c>
      <c r="G43" s="62" t="n">
        <f aca="false">IF($B43&lt;=$B$6,$C43*($D$6-$B$6)*$G$6,$D43*$B$6*$G$6)</f>
        <v>960</v>
      </c>
      <c r="H43" s="62" t="n">
        <f aca="false">IF($B43&lt;=$C$6,$C43*($D$6-$C$6)*$H$6,$D43*$C$6*$H$6)</f>
        <v>2285.71428571428</v>
      </c>
      <c r="I43" s="63" t="n">
        <f aca="false">$F43+$G43+$H43</f>
        <v>2004971.71428572</v>
      </c>
      <c r="J43" s="59"/>
      <c r="K43" s="60" t="n">
        <f aca="false">$B43</f>
        <v>4.8</v>
      </c>
    </row>
    <row r="44" customFormat="false" ht="13.05" hidden="false" customHeight="true" outlineLevel="0" collapsed="false">
      <c r="B44" s="61" t="n">
        <f aca="false">$D$6/70+$B43</f>
        <v>4.95</v>
      </c>
      <c r="C44" s="62" t="n">
        <f aca="false">$B44/$D$6</f>
        <v>0.471428571428572</v>
      </c>
      <c r="D44" s="63" t="n">
        <f aca="false">($D$6-$B44)/$D$6</f>
        <v>0.528571428571429</v>
      </c>
      <c r="E44" s="60"/>
      <c r="F44" s="61" t="n">
        <f aca="false">(($C44*$D44)/2)*$F$6*$D$6^2</f>
        <v>2009956.78125</v>
      </c>
      <c r="G44" s="62" t="n">
        <f aca="false">IF($B44&lt;=$B$6,$C44*($D$6-$B$6)*$G$6,$D44*$B$6*$G$6)</f>
        <v>990</v>
      </c>
      <c r="H44" s="62" t="n">
        <f aca="false">IF($B44&lt;=$C$6,$C44*($D$6-$C$6)*$H$6,$D44*$C$6*$H$6)</f>
        <v>2357.14285714285</v>
      </c>
      <c r="I44" s="63" t="n">
        <f aca="false">$F44+$G44+$H44</f>
        <v>2013303.92410714</v>
      </c>
      <c r="J44" s="59"/>
      <c r="K44" s="60" t="n">
        <f aca="false">$B44</f>
        <v>4.95</v>
      </c>
    </row>
    <row r="45" customFormat="false" ht="13.05" hidden="false" customHeight="true" outlineLevel="0" collapsed="false">
      <c r="B45" s="61" t="n">
        <f aca="false">$D$6/70+$B44</f>
        <v>5.1</v>
      </c>
      <c r="C45" s="62" t="n">
        <f aca="false">$B45/$D$6</f>
        <v>0.485714285714286</v>
      </c>
      <c r="D45" s="63" t="n">
        <f aca="false">($D$6-$B45)/$D$6</f>
        <v>0.514285714285714</v>
      </c>
      <c r="E45" s="60"/>
      <c r="F45" s="61" t="n">
        <f aca="false">(($C45*$D45)/2)*$F$6*$D$6^2</f>
        <v>2014895.25</v>
      </c>
      <c r="G45" s="62" t="n">
        <f aca="false">IF($B45&lt;=$B$6,$C45*($D$6-$B$6)*$G$6,$D45*$B$6*$G$6)</f>
        <v>1020</v>
      </c>
      <c r="H45" s="62" t="n">
        <f aca="false">IF($B45&lt;=$C$6,$C45*($D$6-$C$6)*$H$6,$D45*$C$6*$H$6)</f>
        <v>2428.57142857142</v>
      </c>
      <c r="I45" s="63" t="n">
        <f aca="false">$F45+$G45+$H45</f>
        <v>2018343.82142857</v>
      </c>
      <c r="J45" s="59"/>
      <c r="K45" s="60" t="n">
        <f aca="false">$B45</f>
        <v>5.1</v>
      </c>
    </row>
    <row r="46" customFormat="false" ht="13.05" hidden="false" customHeight="true" outlineLevel="0" collapsed="false">
      <c r="B46" s="61" t="n">
        <f aca="false">$D$6/70+$B45</f>
        <v>5.25</v>
      </c>
      <c r="C46" s="62" t="n">
        <f aca="false">$B46/$D$6</f>
        <v>0.5</v>
      </c>
      <c r="D46" s="63" t="n">
        <f aca="false">($D$6-$B46)/$D$6</f>
        <v>0.5</v>
      </c>
      <c r="E46" s="60"/>
      <c r="F46" s="61" t="n">
        <f aca="false">(($C46*$D46)/2)*$F$6*$D$6^2</f>
        <v>2016541.40625</v>
      </c>
      <c r="G46" s="62" t="n">
        <f aca="false">IF($B46&lt;=$B$6,$C46*($D$6-$B$6)*$G$6,$D46*$B$6*$G$6)</f>
        <v>1050</v>
      </c>
      <c r="H46" s="62" t="n">
        <f aca="false">IF($B46&lt;=$C$6,$C46*($D$6-$C$6)*$H$6,$D46*$C$6*$H$6)</f>
        <v>2499.99999999999</v>
      </c>
      <c r="I46" s="63" t="n">
        <f aca="false">$F46+$G46+$H46</f>
        <v>2020091.40625</v>
      </c>
      <c r="J46" s="59"/>
      <c r="K46" s="60" t="n">
        <f aca="false">$B46</f>
        <v>5.25</v>
      </c>
    </row>
    <row r="47" customFormat="false" ht="13.05" hidden="false" customHeight="true" outlineLevel="0" collapsed="false">
      <c r="B47" s="61" t="n">
        <f aca="false">$D$6/70+$B46</f>
        <v>5.4</v>
      </c>
      <c r="C47" s="62" t="n">
        <f aca="false">$B47/$D$6</f>
        <v>0.514285714285714</v>
      </c>
      <c r="D47" s="63" t="n">
        <f aca="false">($D$6-$B47)/$D$6</f>
        <v>0.485714285714286</v>
      </c>
      <c r="E47" s="60"/>
      <c r="F47" s="61" t="n">
        <f aca="false">(($C47*$D47)/2)*$F$6*$D$6^2</f>
        <v>2014895.25</v>
      </c>
      <c r="G47" s="62" t="n">
        <f aca="false">IF($B47&lt;=$B$6,$C47*($D$6-$B$6)*$G$6,$D47*$B$6*$G$6)</f>
        <v>1080</v>
      </c>
      <c r="H47" s="62" t="n">
        <f aca="false">IF($B47&lt;=$C$6,$C47*($D$6-$C$6)*$H$6,$D47*$C$6*$H$6)</f>
        <v>2571.42857142856</v>
      </c>
      <c r="I47" s="63" t="n">
        <f aca="false">$F47+$G47+$H47</f>
        <v>2018546.67857143</v>
      </c>
      <c r="J47" s="59"/>
      <c r="K47" s="60" t="n">
        <f aca="false">$B47</f>
        <v>5.4</v>
      </c>
    </row>
    <row r="48" customFormat="false" ht="13.05" hidden="false" customHeight="true" outlineLevel="0" collapsed="false">
      <c r="B48" s="61" t="n">
        <f aca="false">$D$6/70+$B47</f>
        <v>5.55</v>
      </c>
      <c r="C48" s="62" t="n">
        <f aca="false">$B48/$D$6</f>
        <v>0.528571428571429</v>
      </c>
      <c r="D48" s="63" t="n">
        <f aca="false">($D$6-$B48)/$D$6</f>
        <v>0.471428571428571</v>
      </c>
      <c r="E48" s="60"/>
      <c r="F48" s="61" t="n">
        <f aca="false">(($C48*$D48)/2)*$F$6*$D$6^2</f>
        <v>2009956.78125</v>
      </c>
      <c r="G48" s="62" t="n">
        <f aca="false">IF($B48&lt;=$B$6,$C48*($D$6-$B$6)*$G$6,$D48*$B$6*$G$6)</f>
        <v>1110</v>
      </c>
      <c r="H48" s="62" t="n">
        <f aca="false">IF($B48&lt;=$C$6,$C48*($D$6-$C$6)*$H$6,$D48*$C$6*$H$6)</f>
        <v>2642.85714285713</v>
      </c>
      <c r="I48" s="63" t="n">
        <f aca="false">$F48+$G48+$H48</f>
        <v>2013709.63839286</v>
      </c>
      <c r="J48" s="59"/>
      <c r="K48" s="60" t="n">
        <f aca="false">$B48</f>
        <v>5.55</v>
      </c>
    </row>
    <row r="49" customFormat="false" ht="13.05" hidden="false" customHeight="true" outlineLevel="0" collapsed="false">
      <c r="B49" s="61" t="n">
        <f aca="false">$D$6/70+$B48</f>
        <v>5.7</v>
      </c>
      <c r="C49" s="62" t="n">
        <f aca="false">$B49/$D$6</f>
        <v>0.542857142857143</v>
      </c>
      <c r="D49" s="63" t="n">
        <f aca="false">($D$6-$B49)/$D$6</f>
        <v>0.457142857142857</v>
      </c>
      <c r="E49" s="60"/>
      <c r="F49" s="61" t="n">
        <f aca="false">(($C49*$D49)/2)*$F$6*$D$6^2</f>
        <v>2001726</v>
      </c>
      <c r="G49" s="62" t="n">
        <f aca="false">IF($B49&lt;=$B$6,$C49*($D$6-$B$6)*$G$6,$D49*$B$6*$G$6)</f>
        <v>1140</v>
      </c>
      <c r="H49" s="62" t="n">
        <f aca="false">IF($B49&lt;=$C$6,$C49*($D$6-$C$6)*$H$6,$D49*$C$6*$H$6)</f>
        <v>2714.28571428571</v>
      </c>
      <c r="I49" s="63" t="n">
        <f aca="false">$F49+$G49+$H49</f>
        <v>2005580.28571429</v>
      </c>
      <c r="J49" s="59"/>
      <c r="K49" s="60" t="n">
        <f aca="false">$B49</f>
        <v>5.7</v>
      </c>
    </row>
    <row r="50" customFormat="false" ht="13.05" hidden="false" customHeight="true" outlineLevel="0" collapsed="false">
      <c r="B50" s="61" t="n">
        <f aca="false">$D$6/70+$B49</f>
        <v>5.85</v>
      </c>
      <c r="C50" s="62" t="n">
        <f aca="false">$B50/$D$6</f>
        <v>0.557142857142858</v>
      </c>
      <c r="D50" s="63" t="n">
        <f aca="false">($D$6-$B50)/$D$6</f>
        <v>0.442857142857143</v>
      </c>
      <c r="E50" s="60"/>
      <c r="F50" s="61" t="n">
        <f aca="false">(($C50*$D50)/2)*$F$6*$D$6^2</f>
        <v>1990202.90625</v>
      </c>
      <c r="G50" s="62" t="n">
        <f aca="false">IF($B50&lt;=$B$6,$C50*($D$6-$B$6)*$G$6,$D50*$B$6*$G$6)</f>
        <v>1170</v>
      </c>
      <c r="H50" s="62" t="n">
        <f aca="false">IF($B50&lt;=$C$6,$C50*($D$6-$C$6)*$H$6,$D50*$C$6*$H$6)</f>
        <v>2785.71428571428</v>
      </c>
      <c r="I50" s="63" t="n">
        <f aca="false">$F50+$G50+$H50</f>
        <v>1994158.62053572</v>
      </c>
      <c r="J50" s="59"/>
      <c r="K50" s="60" t="n">
        <f aca="false">$B50</f>
        <v>5.85</v>
      </c>
    </row>
    <row r="51" customFormat="false" ht="13.05" hidden="false" customHeight="true" outlineLevel="0" collapsed="false">
      <c r="B51" s="61" t="n">
        <f aca="false">$D$6/70+$B50</f>
        <v>6</v>
      </c>
      <c r="C51" s="62" t="n">
        <f aca="false">$B51/$D$6</f>
        <v>0.571428571428572</v>
      </c>
      <c r="D51" s="63" t="n">
        <f aca="false">($D$6-$B51)/$D$6</f>
        <v>0.428571428571428</v>
      </c>
      <c r="E51" s="60"/>
      <c r="F51" s="61" t="n">
        <f aca="false">(($C51*$D51)/2)*$F$6*$D$6^2</f>
        <v>1975387.5</v>
      </c>
      <c r="G51" s="62" t="n">
        <f aca="false">IF($B51&lt;=$B$6,$C51*($D$6-$B$6)*$G$6,$D51*$B$6*$G$6)</f>
        <v>1200</v>
      </c>
      <c r="H51" s="62" t="n">
        <f aca="false">IF($B51&lt;=$C$6,$C51*($D$6-$C$6)*$H$6,$D51*$C$6*$H$6)</f>
        <v>2857.14285714285</v>
      </c>
      <c r="I51" s="63" t="n">
        <f aca="false">$F51+$G51+$H51</f>
        <v>1979444.64285714</v>
      </c>
      <c r="J51" s="59"/>
      <c r="K51" s="60" t="n">
        <f aca="false">$B51</f>
        <v>6</v>
      </c>
    </row>
    <row r="52" customFormat="false" ht="13.05" hidden="false" customHeight="true" outlineLevel="0" collapsed="false">
      <c r="B52" s="61" t="n">
        <f aca="false">$D$6/70+$B51</f>
        <v>6.15</v>
      </c>
      <c r="C52" s="62" t="n">
        <f aca="false">$B52/$D$6</f>
        <v>0.585714285714286</v>
      </c>
      <c r="D52" s="63" t="n">
        <f aca="false">($D$6-$B52)/$D$6</f>
        <v>0.414285714285714</v>
      </c>
      <c r="E52" s="60"/>
      <c r="F52" s="61" t="n">
        <f aca="false">(($C52*$D52)/2)*$F$6*$D$6^2</f>
        <v>1957279.78125</v>
      </c>
      <c r="G52" s="62" t="n">
        <f aca="false">IF($B52&lt;=$B$6,$C52*($D$6-$B$6)*$G$6,$D52*$B$6*$G$6)</f>
        <v>1230</v>
      </c>
      <c r="H52" s="62" t="n">
        <f aca="false">IF($B52&lt;=$C$6,$C52*($D$6-$C$6)*$H$6,$D52*$C$6*$H$6)</f>
        <v>2928.57142857142</v>
      </c>
      <c r="I52" s="63" t="n">
        <f aca="false">$F52+$G52+$H52</f>
        <v>1961438.35267857</v>
      </c>
      <c r="J52" s="59"/>
      <c r="K52" s="60" t="n">
        <f aca="false">$B52</f>
        <v>6.15</v>
      </c>
    </row>
    <row r="53" customFormat="false" ht="13.05" hidden="false" customHeight="true" outlineLevel="0" collapsed="false">
      <c r="B53" s="61" t="n">
        <f aca="false">$D$6/70+$B52</f>
        <v>6.3</v>
      </c>
      <c r="C53" s="62" t="n">
        <f aca="false">$B53/$D$6</f>
        <v>0.6</v>
      </c>
      <c r="D53" s="63" t="n">
        <f aca="false">($D$6-$B53)/$D$6</f>
        <v>0.4</v>
      </c>
      <c r="E53" s="60"/>
      <c r="F53" s="61" t="n">
        <f aca="false">(($C53*$D53)/2)*$F$6*$D$6^2</f>
        <v>1935879.75</v>
      </c>
      <c r="G53" s="62" t="n">
        <f aca="false">IF($B53&lt;=$B$6,$C53*($D$6-$B$6)*$G$6,$D53*$B$6*$G$6)</f>
        <v>1260</v>
      </c>
      <c r="H53" s="62" t="n">
        <f aca="false">IF($B53&lt;=$C$6,$C53*($D$6-$C$6)*$H$6,$D53*$C$6*$H$6)</f>
        <v>2999.99999999999</v>
      </c>
      <c r="I53" s="63" t="n">
        <f aca="false">$F53+$G53+$H53</f>
        <v>1940139.75</v>
      </c>
      <c r="J53" s="59"/>
      <c r="K53" s="60" t="n">
        <f aca="false">$B53</f>
        <v>6.3</v>
      </c>
    </row>
    <row r="54" customFormat="false" ht="13.05" hidden="false" customHeight="true" outlineLevel="0" collapsed="false">
      <c r="B54" s="61" t="n">
        <f aca="false">$D$6/70+$B53</f>
        <v>6.45</v>
      </c>
      <c r="C54" s="62" t="n">
        <f aca="false">$B54/$D$6</f>
        <v>0.614285714285715</v>
      </c>
      <c r="D54" s="63" t="n">
        <f aca="false">($D$6-$B54)/$D$6</f>
        <v>0.385714285714285</v>
      </c>
      <c r="E54" s="60"/>
      <c r="F54" s="61" t="n">
        <f aca="false">(($C54*$D54)/2)*$F$6*$D$6^2</f>
        <v>1911187.40625</v>
      </c>
      <c r="G54" s="62" t="n">
        <f aca="false">IF($B54&lt;=$B$6,$C54*($D$6-$B$6)*$G$6,$D54*$B$6*$G$6)</f>
        <v>1290</v>
      </c>
      <c r="H54" s="62" t="n">
        <f aca="false">IF($B54&lt;=$C$6,$C54*($D$6-$C$6)*$H$6,$D54*$C$6*$H$6)</f>
        <v>3071.42857142856</v>
      </c>
      <c r="I54" s="63" t="n">
        <f aca="false">$F54+$G54+$H54</f>
        <v>1915548.83482143</v>
      </c>
      <c r="J54" s="59"/>
      <c r="K54" s="60" t="n">
        <f aca="false">$B54</f>
        <v>6.45</v>
      </c>
    </row>
    <row r="55" customFormat="false" ht="13.05" hidden="false" customHeight="true" outlineLevel="0" collapsed="false">
      <c r="B55" s="61" t="n">
        <f aca="false">$D$6/70+$B54</f>
        <v>6.60000000000001</v>
      </c>
      <c r="C55" s="62" t="n">
        <f aca="false">$B55/$D$6</f>
        <v>0.628571428571429</v>
      </c>
      <c r="D55" s="63" t="n">
        <f aca="false">($D$6-$B55)/$D$6</f>
        <v>0.371428571428571</v>
      </c>
      <c r="E55" s="60"/>
      <c r="F55" s="61" t="n">
        <f aca="false">(($C55*$D55)/2)*$F$6*$D$6^2</f>
        <v>1883202.75</v>
      </c>
      <c r="G55" s="62" t="n">
        <f aca="false">IF($B55&lt;=$B$6,$C55*($D$6-$B$6)*$G$6,$D55*$B$6*$G$6)</f>
        <v>1320</v>
      </c>
      <c r="H55" s="62" t="n">
        <f aca="false">IF($B55&lt;=$C$6,$C55*($D$6-$C$6)*$H$6,$D55*$C$6*$H$6)</f>
        <v>3142.85714285713</v>
      </c>
      <c r="I55" s="63" t="n">
        <f aca="false">$F55+$G55+$H55</f>
        <v>1887665.60714286</v>
      </c>
      <c r="J55" s="59"/>
      <c r="K55" s="60" t="n">
        <f aca="false">$B55</f>
        <v>6.60000000000001</v>
      </c>
    </row>
    <row r="56" customFormat="false" ht="13.05" hidden="false" customHeight="true" outlineLevel="0" collapsed="false">
      <c r="B56" s="61" t="n">
        <f aca="false">$D$6/70+$B55</f>
        <v>6.75000000000001</v>
      </c>
      <c r="C56" s="62" t="n">
        <f aca="false">$B56/$D$6</f>
        <v>0.642857142857143</v>
      </c>
      <c r="D56" s="63" t="n">
        <f aca="false">($D$6-$B56)/$D$6</f>
        <v>0.357142857142857</v>
      </c>
      <c r="E56" s="60"/>
      <c r="F56" s="61" t="n">
        <f aca="false">(($C56*$D56)/2)*$F$6*$D$6^2</f>
        <v>1851925.78125</v>
      </c>
      <c r="G56" s="62" t="n">
        <f aca="false">IF($B56&lt;=$B$6,$C56*($D$6-$B$6)*$G$6,$D56*$B$6*$G$6)</f>
        <v>1350</v>
      </c>
      <c r="H56" s="62" t="n">
        <f aca="false">IF($B56&lt;=$C$6,$C56*($D$6-$C$6)*$H$6,$D56*$C$6*$H$6)</f>
        <v>3214.28571428571</v>
      </c>
      <c r="I56" s="63" t="n">
        <f aca="false">$F56+$G56+$H56</f>
        <v>1856490.06696429</v>
      </c>
      <c r="J56" s="59"/>
      <c r="K56" s="60" t="n">
        <f aca="false">$B56</f>
        <v>6.75000000000001</v>
      </c>
    </row>
    <row r="57" customFormat="false" ht="13.05" hidden="false" customHeight="true" outlineLevel="0" collapsed="false">
      <c r="B57" s="61" t="n">
        <f aca="false">$D$6/70+$B56</f>
        <v>6.90000000000001</v>
      </c>
      <c r="C57" s="62" t="n">
        <f aca="false">$B57/$D$6</f>
        <v>0.657142857142858</v>
      </c>
      <c r="D57" s="63" t="n">
        <f aca="false">($D$6-$B57)/$D$6</f>
        <v>0.342857142857142</v>
      </c>
      <c r="E57" s="60"/>
      <c r="F57" s="61" t="n">
        <f aca="false">(($C57*$D57)/2)*$F$6*$D$6^2</f>
        <v>1817356.5</v>
      </c>
      <c r="G57" s="62" t="n">
        <f aca="false">IF($B57&lt;=$B$6,$C57*($D$6-$B$6)*$G$6,$D57*$B$6*$G$6)</f>
        <v>1380</v>
      </c>
      <c r="H57" s="62" t="n">
        <f aca="false">IF($B57&lt;=$C$6,$C57*($D$6-$C$6)*$H$6,$D57*$C$6*$H$6)</f>
        <v>3285.71428571428</v>
      </c>
      <c r="I57" s="63" t="n">
        <f aca="false">$F57+$G57+$H57</f>
        <v>1822022.21428571</v>
      </c>
      <c r="J57" s="59"/>
      <c r="K57" s="60" t="n">
        <f aca="false">$B57</f>
        <v>6.90000000000001</v>
      </c>
    </row>
    <row r="58" customFormat="false" ht="13.05" hidden="false" customHeight="true" outlineLevel="0" collapsed="false">
      <c r="B58" s="61" t="n">
        <f aca="false">$D$6/70+$B57</f>
        <v>7.05000000000001</v>
      </c>
      <c r="C58" s="62" t="n">
        <f aca="false">$B58/$D$6</f>
        <v>0.671428571428572</v>
      </c>
      <c r="D58" s="63" t="n">
        <f aca="false">($D$6-$B58)/$D$6</f>
        <v>0.328571428571428</v>
      </c>
      <c r="E58" s="60"/>
      <c r="F58" s="61" t="n">
        <f aca="false">(($C58*$D58)/2)*$F$6*$D$6^2</f>
        <v>1779494.90625</v>
      </c>
      <c r="G58" s="62" t="n">
        <f aca="false">IF($B58&lt;=$B$6,$C58*($D$6-$B$6)*$G$6,$D58*$B$6*$G$6)</f>
        <v>1380</v>
      </c>
      <c r="H58" s="62" t="n">
        <f aca="false">IF($B58&lt;=$C$6,$C58*($D$6-$C$6)*$H$6,$D58*$C$6*$H$6)</f>
        <v>3357.14285714285</v>
      </c>
      <c r="I58" s="63" t="n">
        <f aca="false">$F58+$G58+$H58</f>
        <v>1784232.04910714</v>
      </c>
      <c r="J58" s="59"/>
      <c r="K58" s="60" t="n">
        <f aca="false">$B58</f>
        <v>7.05000000000001</v>
      </c>
    </row>
    <row r="59" customFormat="false" ht="13.05" hidden="false" customHeight="true" outlineLevel="0" collapsed="false">
      <c r="B59" s="61" t="n">
        <f aca="false">$D$6/70+$B58</f>
        <v>7.20000000000001</v>
      </c>
      <c r="C59" s="62" t="n">
        <f aca="false">$B59/$D$6</f>
        <v>0.685714285714286</v>
      </c>
      <c r="D59" s="63" t="n">
        <f aca="false">($D$6-$B59)/$D$6</f>
        <v>0.314285714285714</v>
      </c>
      <c r="E59" s="60"/>
      <c r="F59" s="61" t="n">
        <f aca="false">(($C59*$D59)/2)*$F$6*$D$6^2</f>
        <v>1738341</v>
      </c>
      <c r="G59" s="62" t="n">
        <f aca="false">IF($B59&lt;=$B$6,$C59*($D$6-$B$6)*$G$6,$D59*$B$6*$G$6)</f>
        <v>1320</v>
      </c>
      <c r="H59" s="62" t="n">
        <f aca="false">IF($B59&lt;=$C$6,$C59*($D$6-$C$6)*$H$6,$D59*$C$6*$H$6)</f>
        <v>3428.57142857142</v>
      </c>
      <c r="I59" s="63" t="n">
        <f aca="false">$F59+$G59+$H59</f>
        <v>1743089.57142857</v>
      </c>
      <c r="J59" s="59"/>
      <c r="K59" s="60" t="n">
        <f aca="false">$B59</f>
        <v>7.20000000000001</v>
      </c>
    </row>
    <row r="60" customFormat="false" ht="13.05" hidden="false" customHeight="true" outlineLevel="0" collapsed="false">
      <c r="B60" s="61" t="n">
        <f aca="false">$D$6/70+$B59</f>
        <v>7.35000000000001</v>
      </c>
      <c r="C60" s="62" t="n">
        <f aca="false">$B60/$D$6</f>
        <v>0.700000000000001</v>
      </c>
      <c r="D60" s="63" t="n">
        <f aca="false">($D$6-$B60)/$D$6</f>
        <v>0.299999999999999</v>
      </c>
      <c r="E60" s="60"/>
      <c r="F60" s="61" t="n">
        <f aca="false">(($C60*$D60)/2)*$F$6*$D$6^2</f>
        <v>1693894.78125</v>
      </c>
      <c r="G60" s="62" t="n">
        <f aca="false">IF($B60&lt;=$B$6,$C60*($D$6-$B$6)*$G$6,$D60*$B$6*$G$6)</f>
        <v>1260</v>
      </c>
      <c r="H60" s="62" t="n">
        <f aca="false">IF($B60&lt;=$C$6,$C60*($D$6-$C$6)*$H$6,$D60*$C$6*$H$6)</f>
        <v>3499.99999999999</v>
      </c>
      <c r="I60" s="63" t="n">
        <f aca="false">$F60+$G60+$H60</f>
        <v>1698654.78125</v>
      </c>
      <c r="J60" s="59"/>
      <c r="K60" s="60" t="n">
        <f aca="false">$B60</f>
        <v>7.35000000000001</v>
      </c>
    </row>
    <row r="61" customFormat="false" ht="13.05" hidden="false" customHeight="true" outlineLevel="0" collapsed="false">
      <c r="B61" s="61" t="n">
        <f aca="false">$D$6/70+$B60</f>
        <v>7.50000000000001</v>
      </c>
      <c r="C61" s="62" t="n">
        <f aca="false">$B61/$D$6</f>
        <v>0.714285714285715</v>
      </c>
      <c r="D61" s="63" t="n">
        <f aca="false">($D$6-$B61)/$D$6</f>
        <v>0.285714285714285</v>
      </c>
      <c r="E61" s="60"/>
      <c r="F61" s="61" t="n">
        <f aca="false">(($C61*$D61)/2)*$F$6*$D$6^2</f>
        <v>1646156.25</v>
      </c>
      <c r="G61" s="62" t="n">
        <f aca="false">IF($B61&lt;=$B$6,$C61*($D$6-$B$6)*$G$6,$D61*$B$6*$G$6)</f>
        <v>1200</v>
      </c>
      <c r="H61" s="62" t="n">
        <f aca="false">IF($B61&lt;=$C$6,$C61*($D$6-$C$6)*$H$6,$D61*$C$6*$H$6)</f>
        <v>3571.42857142856</v>
      </c>
      <c r="I61" s="63" t="n">
        <f aca="false">$F61+$G61+$H61</f>
        <v>1650927.67857143</v>
      </c>
      <c r="J61" s="59"/>
      <c r="K61" s="60" t="n">
        <f aca="false">$B61</f>
        <v>7.50000000000001</v>
      </c>
    </row>
    <row r="62" customFormat="false" ht="13.05" hidden="false" customHeight="true" outlineLevel="0" collapsed="false">
      <c r="B62" s="61" t="n">
        <f aca="false">$D$6/70+$B61</f>
        <v>7.65000000000001</v>
      </c>
      <c r="C62" s="62" t="n">
        <f aca="false">$B62/$D$6</f>
        <v>0.728571428571429</v>
      </c>
      <c r="D62" s="63" t="n">
        <f aca="false">($D$6-$B62)/$D$6</f>
        <v>0.271428571428571</v>
      </c>
      <c r="E62" s="60"/>
      <c r="F62" s="61" t="n">
        <f aca="false">(($C62*$D62)/2)*$F$6*$D$6^2</f>
        <v>1595125.40625</v>
      </c>
      <c r="G62" s="62" t="n">
        <f aca="false">IF($B62&lt;=$B$6,$C62*($D$6-$B$6)*$G$6,$D62*$B$6*$G$6)</f>
        <v>1140</v>
      </c>
      <c r="H62" s="62" t="n">
        <f aca="false">IF($B62&lt;=$C$6,$C62*($D$6-$C$6)*$H$6,$D62*$C$6*$H$6)</f>
        <v>3642.85714285713</v>
      </c>
      <c r="I62" s="63" t="n">
        <f aca="false">$F62+$G62+$H62</f>
        <v>1599908.26339286</v>
      </c>
      <c r="J62" s="59"/>
      <c r="K62" s="60" t="n">
        <f aca="false">$B62</f>
        <v>7.65000000000001</v>
      </c>
    </row>
    <row r="63" customFormat="false" ht="13.05" hidden="false" customHeight="true" outlineLevel="0" collapsed="false">
      <c r="B63" s="61" t="n">
        <f aca="false">$D$6/70+$B62</f>
        <v>7.80000000000001</v>
      </c>
      <c r="C63" s="62" t="n">
        <f aca="false">$B63/$D$6</f>
        <v>0.742857142857144</v>
      </c>
      <c r="D63" s="63" t="n">
        <f aca="false">($D$6-$B63)/$D$6</f>
        <v>0.257142857142856</v>
      </c>
      <c r="E63" s="60"/>
      <c r="F63" s="61" t="n">
        <f aca="false">(($C63*$D63)/2)*$F$6*$D$6^2</f>
        <v>1540802.25</v>
      </c>
      <c r="G63" s="62" t="n">
        <f aca="false">IF($B63&lt;=$B$6,$C63*($D$6-$B$6)*$G$6,$D63*$B$6*$G$6)</f>
        <v>1080</v>
      </c>
      <c r="H63" s="62" t="n">
        <f aca="false">IF($B63&lt;=$C$6,$C63*($D$6-$C$6)*$H$6,$D63*$C$6*$H$6)</f>
        <v>3714.2857142857</v>
      </c>
      <c r="I63" s="63" t="n">
        <f aca="false">$F63+$G63+$H63</f>
        <v>1545596.53571428</v>
      </c>
      <c r="J63" s="59"/>
      <c r="K63" s="60" t="n">
        <f aca="false">$B63</f>
        <v>7.80000000000001</v>
      </c>
    </row>
    <row r="64" customFormat="false" ht="13.05" hidden="false" customHeight="true" outlineLevel="0" collapsed="false">
      <c r="B64" s="61" t="n">
        <f aca="false">$D$6/70+$B63</f>
        <v>7.95000000000001</v>
      </c>
      <c r="C64" s="62" t="n">
        <f aca="false">$B64/$D$6</f>
        <v>0.757142857142858</v>
      </c>
      <c r="D64" s="63" t="n">
        <f aca="false">($D$6-$B64)/$D$6</f>
        <v>0.242857142857142</v>
      </c>
      <c r="E64" s="60"/>
      <c r="F64" s="61" t="n">
        <f aca="false">(($C64*$D64)/2)*$F$6*$D$6^2</f>
        <v>1483186.78125</v>
      </c>
      <c r="G64" s="62" t="n">
        <f aca="false">IF($B64&lt;=$B$6,$C64*($D$6-$B$6)*$G$6,$D64*$B$6*$G$6)</f>
        <v>1020</v>
      </c>
      <c r="H64" s="62" t="n">
        <f aca="false">IF($B64&lt;=$C$6,$C64*($D$6-$C$6)*$H$6,$D64*$C$6*$H$6)</f>
        <v>3785.71428571428</v>
      </c>
      <c r="I64" s="63" t="n">
        <f aca="false">$F64+$G64+$H64</f>
        <v>1487992.49553571</v>
      </c>
      <c r="J64" s="59"/>
      <c r="K64" s="60" t="n">
        <f aca="false">$B64</f>
        <v>7.95000000000001</v>
      </c>
    </row>
    <row r="65" customFormat="false" ht="13.05" hidden="false" customHeight="true" outlineLevel="0" collapsed="false">
      <c r="B65" s="61" t="n">
        <f aca="false">$D$6/70+$B64</f>
        <v>8.10000000000001</v>
      </c>
      <c r="C65" s="62" t="n">
        <f aca="false">$B65/$D$6</f>
        <v>0.771428571428572</v>
      </c>
      <c r="D65" s="63" t="n">
        <f aca="false">($D$6-$B65)/$D$6</f>
        <v>0.228571428571428</v>
      </c>
      <c r="E65" s="60"/>
      <c r="F65" s="61" t="n">
        <f aca="false">(($C65*$D65)/2)*$F$6*$D$6^2</f>
        <v>1422279</v>
      </c>
      <c r="G65" s="62" t="n">
        <f aca="false">IF($B65&lt;=$B$6,$C65*($D$6-$B$6)*$G$6,$D65*$B$6*$G$6)</f>
        <v>959.999999999997</v>
      </c>
      <c r="H65" s="62" t="n">
        <f aca="false">IF($B65&lt;=$C$6,$C65*($D$6-$C$6)*$H$6,$D65*$C$6*$H$6)</f>
        <v>3857.14285714285</v>
      </c>
      <c r="I65" s="63" t="n">
        <f aca="false">$F65+$G65+$H65</f>
        <v>1427096.14285714</v>
      </c>
      <c r="J65" s="59"/>
      <c r="K65" s="60" t="n">
        <f aca="false">$B65</f>
        <v>8.10000000000001</v>
      </c>
    </row>
    <row r="66" customFormat="false" ht="13.05" hidden="false" customHeight="true" outlineLevel="0" collapsed="false">
      <c r="B66" s="61" t="n">
        <f aca="false">$D$6/70+$B65</f>
        <v>8.25000000000001</v>
      </c>
      <c r="C66" s="62" t="n">
        <f aca="false">$B66/$D$6</f>
        <v>0.785714285714287</v>
      </c>
      <c r="D66" s="63" t="n">
        <f aca="false">($D$6-$B66)/$D$6</f>
        <v>0.214285714285713</v>
      </c>
      <c r="E66" s="60"/>
      <c r="F66" s="61" t="n">
        <f aca="false">(($C66*$D66)/2)*$F$6*$D$6^2</f>
        <v>1358078.90625</v>
      </c>
      <c r="G66" s="62" t="n">
        <f aca="false">IF($B66&lt;=$B$6,$C66*($D$6-$B$6)*$G$6,$D66*$B$6*$G$6)</f>
        <v>899.999999999996</v>
      </c>
      <c r="H66" s="62" t="n">
        <f aca="false">IF($B66&lt;=$C$6,$C66*($D$6-$C$6)*$H$6,$D66*$C$6*$H$6)</f>
        <v>3928.57142857142</v>
      </c>
      <c r="I66" s="63" t="n">
        <f aca="false">$F66+$G66+$H66</f>
        <v>1362907.47767857</v>
      </c>
      <c r="J66" s="59"/>
      <c r="K66" s="60" t="n">
        <f aca="false">$B66</f>
        <v>8.25000000000001</v>
      </c>
    </row>
    <row r="67" customFormat="false" ht="13.05" hidden="false" customHeight="true" outlineLevel="0" collapsed="false">
      <c r="B67" s="61" t="n">
        <f aca="false">$D$6/70+$B66</f>
        <v>8.40000000000001</v>
      </c>
      <c r="C67" s="62" t="n">
        <f aca="false">$B67/$D$6</f>
        <v>0.800000000000001</v>
      </c>
      <c r="D67" s="63" t="n">
        <f aca="false">($D$6-$B67)/$D$6</f>
        <v>0.199999999999999</v>
      </c>
      <c r="E67" s="60"/>
      <c r="F67" s="61" t="n">
        <f aca="false">(($C67*$D67)/2)*$F$6*$D$6^2</f>
        <v>1290586.5</v>
      </c>
      <c r="G67" s="62" t="n">
        <f aca="false">IF($B67&lt;=$B$6,$C67*($D$6-$B$6)*$G$6,$D67*$B$6*$G$6)</f>
        <v>839.999999999996</v>
      </c>
      <c r="H67" s="62" t="n">
        <f aca="false">IF($B67&lt;=$C$6,$C67*($D$6-$C$6)*$H$6,$D67*$C$6*$H$6)</f>
        <v>3999.99999999999</v>
      </c>
      <c r="I67" s="63" t="n">
        <f aca="false">$F67+$G67+$H67</f>
        <v>1295426.5</v>
      </c>
      <c r="J67" s="59"/>
      <c r="K67" s="60" t="n">
        <f aca="false">$B67</f>
        <v>8.40000000000001</v>
      </c>
    </row>
    <row r="68" customFormat="false" ht="13.05" hidden="false" customHeight="true" outlineLevel="0" collapsed="false">
      <c r="B68" s="61" t="n">
        <f aca="false">$D$6/70+$B67</f>
        <v>8.55000000000001</v>
      </c>
      <c r="C68" s="62" t="n">
        <f aca="false">$B68/$D$6</f>
        <v>0.814285714285715</v>
      </c>
      <c r="D68" s="63" t="n">
        <f aca="false">($D$6-$B68)/$D$6</f>
        <v>0.185714285714285</v>
      </c>
      <c r="E68" s="60"/>
      <c r="F68" s="61" t="n">
        <f aca="false">(($C68*$D68)/2)*$F$6*$D$6^2</f>
        <v>1219801.78125</v>
      </c>
      <c r="G68" s="62" t="n">
        <f aca="false">IF($B68&lt;=$B$6,$C68*($D$6-$B$6)*$G$6,$D68*$B$6*$G$6)</f>
        <v>779.999999999996</v>
      </c>
      <c r="H68" s="62" t="n">
        <f aca="false">IF($B68&lt;=$C$6,$C68*($D$6-$C$6)*$H$6,$D68*$C$6*$H$6)</f>
        <v>4071.42857142856</v>
      </c>
      <c r="I68" s="63" t="n">
        <f aca="false">$F68+$G68+$H68</f>
        <v>1224653.20982143</v>
      </c>
      <c r="J68" s="59"/>
      <c r="K68" s="60" t="n">
        <f aca="false">$B68</f>
        <v>8.55000000000001</v>
      </c>
    </row>
    <row r="69" customFormat="false" ht="13.05" hidden="false" customHeight="true" outlineLevel="0" collapsed="false">
      <c r="B69" s="61" t="n">
        <f aca="false">$D$6/70+$B68</f>
        <v>8.70000000000001</v>
      </c>
      <c r="C69" s="62" t="n">
        <f aca="false">$B69/$D$6</f>
        <v>0.82857142857143</v>
      </c>
      <c r="D69" s="63" t="n">
        <f aca="false">($D$6-$B69)/$D$6</f>
        <v>0.17142857142857</v>
      </c>
      <c r="E69" s="60"/>
      <c r="F69" s="61" t="n">
        <f aca="false">(($C69*$D69)/2)*$F$6*$D$6^2</f>
        <v>1145724.75</v>
      </c>
      <c r="G69" s="62" t="n">
        <f aca="false">IF($B69&lt;=$B$6,$C69*($D$6-$B$6)*$G$6,$D69*$B$6*$G$6)</f>
        <v>719.999999999996</v>
      </c>
      <c r="H69" s="62" t="n">
        <f aca="false">IF($B69&lt;=$C$6,$C69*($D$6-$C$6)*$H$6,$D69*$C$6*$H$6)</f>
        <v>4142.85714285713</v>
      </c>
      <c r="I69" s="63" t="n">
        <f aca="false">$F69+$G69+$H69</f>
        <v>1150587.60714285</v>
      </c>
      <c r="J69" s="59"/>
      <c r="K69" s="60" t="n">
        <f aca="false">$B69</f>
        <v>8.70000000000001</v>
      </c>
    </row>
    <row r="70" customFormat="false" ht="13.05" hidden="false" customHeight="true" outlineLevel="0" collapsed="false">
      <c r="B70" s="61" t="n">
        <f aca="false">$D$6/70+$B69</f>
        <v>8.85000000000001</v>
      </c>
      <c r="C70" s="62" t="n">
        <f aca="false">$B70/$D$6</f>
        <v>0.842857142857144</v>
      </c>
      <c r="D70" s="63" t="n">
        <f aca="false">($D$6-$B70)/$D$6</f>
        <v>0.157142857142856</v>
      </c>
      <c r="E70" s="60"/>
      <c r="F70" s="61" t="n">
        <f aca="false">(($C70*$D70)/2)*$F$6*$D$6^2</f>
        <v>1068355.40625</v>
      </c>
      <c r="G70" s="62" t="n">
        <f aca="false">IF($B70&lt;=$B$6,$C70*($D$6-$B$6)*$G$6,$D70*$B$6*$G$6)</f>
        <v>659.999999999996</v>
      </c>
      <c r="H70" s="62" t="n">
        <f aca="false">IF($B70&lt;=$C$6,$C70*($D$6-$C$6)*$H$6,$D70*$C$6*$H$6)</f>
        <v>4214.2857142857</v>
      </c>
      <c r="I70" s="63" t="n">
        <f aca="false">$F70+$G70+$H70</f>
        <v>1073229.69196428</v>
      </c>
      <c r="J70" s="59"/>
      <c r="K70" s="60" t="n">
        <f aca="false">$B70</f>
        <v>8.85000000000001</v>
      </c>
    </row>
    <row r="71" customFormat="false" ht="13.05" hidden="false" customHeight="true" outlineLevel="0" collapsed="false">
      <c r="B71" s="61" t="n">
        <f aca="false">$D$6/70+$B70</f>
        <v>9.00000000000001</v>
      </c>
      <c r="C71" s="62" t="n">
        <f aca="false">$B71/$D$6</f>
        <v>0.857142857142858</v>
      </c>
      <c r="D71" s="63" t="n">
        <f aca="false">($D$6-$B71)/$D$6</f>
        <v>0.142857142857142</v>
      </c>
      <c r="E71" s="60"/>
      <c r="F71" s="61" t="n">
        <f aca="false">(($C71*$D71)/2)*$F$6*$D$6^2</f>
        <v>987693.749999995</v>
      </c>
      <c r="G71" s="62" t="n">
        <f aca="false">IF($B71&lt;=$B$6,$C71*($D$6-$B$6)*$G$6,$D71*$B$6*$G$6)</f>
        <v>599.999999999996</v>
      </c>
      <c r="H71" s="62" t="n">
        <f aca="false">IF($B71&lt;=$C$6,$C71*($D$6-$C$6)*$H$6,$D71*$C$6*$H$6)</f>
        <v>4285.71428571428</v>
      </c>
      <c r="I71" s="63" t="n">
        <f aca="false">$F71+$G71+$H71</f>
        <v>992579.464285709</v>
      </c>
      <c r="J71" s="59"/>
      <c r="K71" s="60" t="n">
        <f aca="false">$B71</f>
        <v>9.00000000000001</v>
      </c>
    </row>
    <row r="72" customFormat="false" ht="13.05" hidden="false" customHeight="true" outlineLevel="0" collapsed="false">
      <c r="B72" s="61" t="n">
        <f aca="false">$D$6/70+$B71</f>
        <v>9.15000000000001</v>
      </c>
      <c r="C72" s="62" t="n">
        <f aca="false">$B72/$D$6</f>
        <v>0.871428571428572</v>
      </c>
      <c r="D72" s="63" t="n">
        <f aca="false">($D$6-$B72)/$D$6</f>
        <v>0.128571428571428</v>
      </c>
      <c r="E72" s="60"/>
      <c r="F72" s="61" t="n">
        <f aca="false">(($C72*$D72)/2)*$F$6*$D$6^2</f>
        <v>903739.781249995</v>
      </c>
      <c r="G72" s="62" t="n">
        <f aca="false">IF($B72&lt;=$B$6,$C72*($D$6-$B$6)*$G$6,$D72*$B$6*$G$6)</f>
        <v>539.999999999996</v>
      </c>
      <c r="H72" s="62" t="n">
        <f aca="false">IF($B72&lt;=$C$6,$C72*($D$6-$C$6)*$H$6,$D72*$C$6*$H$6)</f>
        <v>4357.14285714285</v>
      </c>
      <c r="I72" s="63" t="n">
        <f aca="false">$F72+$G72+$H72</f>
        <v>908636.924107137</v>
      </c>
      <c r="J72" s="59"/>
      <c r="K72" s="60" t="n">
        <f aca="false">$B72</f>
        <v>9.15000000000001</v>
      </c>
    </row>
    <row r="73" customFormat="false" ht="13.05" hidden="false" customHeight="true" outlineLevel="0" collapsed="false">
      <c r="B73" s="61" t="n">
        <f aca="false">$D$6/70+$B72</f>
        <v>9.30000000000001</v>
      </c>
      <c r="C73" s="62" t="n">
        <f aca="false">$B73/$D$6</f>
        <v>0.885714285714287</v>
      </c>
      <c r="D73" s="63" t="n">
        <f aca="false">($D$6-$B73)/$D$6</f>
        <v>0.114285714285713</v>
      </c>
      <c r="E73" s="60"/>
      <c r="F73" s="61" t="n">
        <f aca="false">(($C73*$D73)/2)*$F$6*$D$6^2</f>
        <v>816493.499999994</v>
      </c>
      <c r="G73" s="62" t="n">
        <f aca="false">IF($B73&lt;=$B$6,$C73*($D$6-$B$6)*$G$6,$D73*$B$6*$G$6)</f>
        <v>479.999999999995</v>
      </c>
      <c r="H73" s="62" t="n">
        <f aca="false">IF($B73&lt;=$C$6,$C73*($D$6-$C$6)*$H$6,$D73*$C$6*$H$6)</f>
        <v>4428.57142857142</v>
      </c>
      <c r="I73" s="63" t="n">
        <f aca="false">$F73+$G73+$H73</f>
        <v>821402.071428565</v>
      </c>
      <c r="J73" s="59"/>
      <c r="K73" s="60" t="n">
        <f aca="false">$B73</f>
        <v>9.30000000000001</v>
      </c>
    </row>
    <row r="74" customFormat="false" ht="13.05" hidden="false" customHeight="true" outlineLevel="0" collapsed="false">
      <c r="B74" s="61" t="n">
        <f aca="false">$D$6/70+$B73</f>
        <v>9.45000000000001</v>
      </c>
      <c r="C74" s="62" t="n">
        <f aca="false">$B74/$D$6</f>
        <v>0.900000000000001</v>
      </c>
      <c r="D74" s="63" t="n">
        <f aca="false">($D$6-$B74)/$D$6</f>
        <v>0.0999999999999989</v>
      </c>
      <c r="E74" s="60"/>
      <c r="F74" s="61" t="n">
        <f aca="false">(($C74*$D74)/2)*$F$6*$D$6^2</f>
        <v>725954.906249993</v>
      </c>
      <c r="G74" s="62" t="n">
        <f aca="false">IF($B74&lt;=$B$6,$C74*($D$6-$B$6)*$G$6,$D74*$B$6*$G$6)</f>
        <v>419.999999999995</v>
      </c>
      <c r="H74" s="62" t="n">
        <f aca="false">IF($B74&lt;=$C$6,$C74*($D$6-$C$6)*$H$6,$D74*$C$6*$H$6)</f>
        <v>4499.99999999999</v>
      </c>
      <c r="I74" s="63" t="n">
        <f aca="false">$F74+$G74+$H74</f>
        <v>730874.906249993</v>
      </c>
      <c r="J74" s="59"/>
      <c r="K74" s="60" t="n">
        <f aca="false">$B74</f>
        <v>9.45000000000001</v>
      </c>
    </row>
    <row r="75" customFormat="false" ht="13.05" hidden="false" customHeight="true" outlineLevel="0" collapsed="false">
      <c r="B75" s="61" t="n">
        <f aca="false">$D$6/70+$B74</f>
        <v>9.60000000000001</v>
      </c>
      <c r="C75" s="62" t="n">
        <f aca="false">$B75/$D$6</f>
        <v>0.914285714285716</v>
      </c>
      <c r="D75" s="63" t="n">
        <f aca="false">($D$6-$B75)/$D$6</f>
        <v>0.0857142857142846</v>
      </c>
      <c r="E75" s="60"/>
      <c r="F75" s="61" t="n">
        <f aca="false">(($C75*$D75)/2)*$F$6*$D$6^2</f>
        <v>632123.999999993</v>
      </c>
      <c r="G75" s="62" t="n">
        <f aca="false">IF($B75&lt;=$B$6,$C75*($D$6-$B$6)*$G$6,$D75*$B$6*$G$6)</f>
        <v>359.999999999995</v>
      </c>
      <c r="H75" s="62" t="n">
        <f aca="false">IF($B75&lt;=$C$6,$C75*($D$6-$C$6)*$H$6,$D75*$C$6*$H$6)</f>
        <v>4571.42857142856</v>
      </c>
      <c r="I75" s="63" t="n">
        <f aca="false">$F75+$G75+$H75</f>
        <v>637055.428571421</v>
      </c>
      <c r="J75" s="59"/>
      <c r="K75" s="60" t="n">
        <f aca="false">$B75</f>
        <v>9.60000000000001</v>
      </c>
    </row>
    <row r="76" customFormat="false" ht="13.05" hidden="false" customHeight="true" outlineLevel="0" collapsed="false">
      <c r="B76" s="61" t="n">
        <f aca="false">$D$6/70+$B75</f>
        <v>9.75000000000001</v>
      </c>
      <c r="C76" s="62" t="n">
        <f aca="false">$B76/$D$6</f>
        <v>0.92857142857143</v>
      </c>
      <c r="D76" s="63" t="n">
        <f aca="false">($D$6-$B76)/$D$6</f>
        <v>0.0714285714285702</v>
      </c>
      <c r="E76" s="60"/>
      <c r="F76" s="61" t="n">
        <f aca="false">(($C76*$D76)/2)*$F$6*$D$6^2</f>
        <v>535000.781249992</v>
      </c>
      <c r="G76" s="62" t="n">
        <f aca="false">IF($B76&lt;=$B$6,$C76*($D$6-$B$6)*$G$6,$D76*$B$6*$G$6)</f>
        <v>299.999999999995</v>
      </c>
      <c r="H76" s="62" t="n">
        <f aca="false">IF($B76&lt;=$C$6,$C76*($D$6-$C$6)*$H$6,$D76*$C$6*$H$6)</f>
        <v>4642.85714285713</v>
      </c>
      <c r="I76" s="63" t="n">
        <f aca="false">$F76+$G76+$H76</f>
        <v>539943.638392849</v>
      </c>
      <c r="J76" s="59"/>
      <c r="K76" s="60" t="n">
        <f aca="false">$B76</f>
        <v>9.75000000000001</v>
      </c>
    </row>
    <row r="77" customFormat="false" ht="13.05" hidden="false" customHeight="true" outlineLevel="0" collapsed="false">
      <c r="B77" s="61" t="n">
        <f aca="false">$D$6/70+$B76</f>
        <v>9.90000000000001</v>
      </c>
      <c r="C77" s="62" t="n">
        <f aca="false">$B77/$D$6</f>
        <v>0.942857142857144</v>
      </c>
      <c r="D77" s="63" t="n">
        <f aca="false">($D$6-$B77)/$D$6</f>
        <v>0.0571428571428559</v>
      </c>
      <c r="E77" s="60"/>
      <c r="F77" s="61" t="n">
        <f aca="false">(($C77*$D77)/2)*$F$6*$D$6^2</f>
        <v>434585.249999992</v>
      </c>
      <c r="G77" s="62" t="n">
        <f aca="false">IF($B77&lt;=$B$6,$C77*($D$6-$B$6)*$G$6,$D77*$B$6*$G$6)</f>
        <v>239.999999999995</v>
      </c>
      <c r="H77" s="62" t="n">
        <f aca="false">IF($B77&lt;=$C$6,$C77*($D$6-$C$6)*$H$6,$D77*$C$6*$H$6)</f>
        <v>4714.2857142857</v>
      </c>
      <c r="I77" s="63" t="n">
        <f aca="false">$F77+$G77+$H77</f>
        <v>439539.535714277</v>
      </c>
      <c r="J77" s="59"/>
      <c r="K77" s="60" t="n">
        <f aca="false">$B77</f>
        <v>9.90000000000001</v>
      </c>
    </row>
    <row r="78" customFormat="false" ht="13.05" hidden="false" customHeight="true" outlineLevel="0" collapsed="false">
      <c r="B78" s="61" t="n">
        <f aca="false">$D$6/70+$B77</f>
        <v>10.05</v>
      </c>
      <c r="C78" s="62" t="n">
        <f aca="false">$B78/$D$6</f>
        <v>0.957142857142858</v>
      </c>
      <c r="D78" s="63" t="n">
        <f aca="false">($D$6-$B78)/$D$6</f>
        <v>0.0428571428571416</v>
      </c>
      <c r="E78" s="60"/>
      <c r="F78" s="61" t="n">
        <f aca="false">(($C78*$D78)/2)*$F$6*$D$6^2</f>
        <v>330877.406249991</v>
      </c>
      <c r="G78" s="62" t="n">
        <f aca="false">IF($B78&lt;=$B$6,$C78*($D$6-$B$6)*$G$6,$D78*$B$6*$G$6)</f>
        <v>179.999999999995</v>
      </c>
      <c r="H78" s="62" t="n">
        <f aca="false">IF($B78&lt;=$C$6,$C78*($D$6-$C$6)*$H$6,$D78*$C$6*$H$6)</f>
        <v>4785.71428571428</v>
      </c>
      <c r="I78" s="63" t="n">
        <f aca="false">$F78+$G78+$H78</f>
        <v>335843.120535705</v>
      </c>
      <c r="J78" s="59"/>
      <c r="K78" s="60" t="n">
        <f aca="false">$B78</f>
        <v>10.05</v>
      </c>
    </row>
    <row r="79" customFormat="false" ht="13.05" hidden="false" customHeight="true" outlineLevel="0" collapsed="false">
      <c r="B79" s="61" t="n">
        <f aca="false">$D$6/70+$B78</f>
        <v>10.2</v>
      </c>
      <c r="C79" s="62" t="n">
        <f aca="false">$B79/$D$6</f>
        <v>0.971428571428573</v>
      </c>
      <c r="D79" s="63" t="n">
        <f aca="false">($D$6-$B79)/$D$6</f>
        <v>0.0285714285714273</v>
      </c>
      <c r="E79" s="60"/>
      <c r="F79" s="61" t="n">
        <f aca="false">(($C79*$D79)/2)*$F$6*$D$6^2</f>
        <v>223877.24999999</v>
      </c>
      <c r="G79" s="62" t="n">
        <f aca="false">IF($B79&lt;=$B$6,$C79*($D$6-$B$6)*$G$6,$D79*$B$6*$G$6)</f>
        <v>119.999999999995</v>
      </c>
      <c r="H79" s="62" t="n">
        <f aca="false">IF($B79&lt;=$C$6,$C79*($D$6-$C$6)*$H$6,$D79*$C$6*$H$6)</f>
        <v>4857.14285714285</v>
      </c>
      <c r="I79" s="63" t="n">
        <f aca="false">$F79+$G79+$H79</f>
        <v>228854.392857133</v>
      </c>
      <c r="J79" s="59"/>
      <c r="K79" s="60" t="n">
        <f aca="false">$B79</f>
        <v>10.2</v>
      </c>
    </row>
    <row r="80" customFormat="false" ht="13.05" hidden="false" customHeight="true" outlineLevel="0" collapsed="false">
      <c r="B80" s="61" t="n">
        <f aca="false">$D$6/70+$B79</f>
        <v>10.35</v>
      </c>
      <c r="C80" s="62" t="n">
        <f aca="false">$B80/$D$6</f>
        <v>0.985714285714287</v>
      </c>
      <c r="D80" s="63" t="n">
        <f aca="false">($D$6-$B80)/$D$6</f>
        <v>0.014285714285713</v>
      </c>
      <c r="E80" s="60"/>
      <c r="F80" s="61" t="n">
        <f aca="false">(($C80*$D80)/2)*$F$6*$D$6^2</f>
        <v>113584.78124999</v>
      </c>
      <c r="G80" s="62" t="n">
        <f aca="false">IF($B80&lt;=$B$6,$C80*($D$6-$B$6)*$G$6,$D80*$B$6*$G$6)</f>
        <v>59.9999999999945</v>
      </c>
      <c r="H80" s="62" t="n">
        <f aca="false">IF($B80&lt;=$C$6,$C80*($D$6-$C$6)*$H$6,$D80*$C$6*$H$6)</f>
        <v>4928.57142857142</v>
      </c>
      <c r="I80" s="63" t="n">
        <f aca="false">$F80+$G80+$H80</f>
        <v>118573.352678561</v>
      </c>
      <c r="J80" s="59"/>
      <c r="K80" s="60" t="n">
        <f aca="false">$B80</f>
        <v>10.35</v>
      </c>
    </row>
    <row r="81" customFormat="false" ht="13.05" hidden="false" customHeight="true" outlineLevel="0" collapsed="false">
      <c r="B81" s="64" t="n">
        <f aca="false">$D$6/70+$B80</f>
        <v>10.5</v>
      </c>
      <c r="C81" s="65" t="n">
        <f aca="false">$B81/$D$6</f>
        <v>1</v>
      </c>
      <c r="D81" s="66" t="n">
        <f aca="false">($D$6-$B81)/$D$6</f>
        <v>0</v>
      </c>
      <c r="E81" s="60"/>
      <c r="F81" s="64" t="n">
        <f aca="false">(($C81*$D81)/2)*$F$6*$D$6^2</f>
        <v>0</v>
      </c>
      <c r="G81" s="65" t="n">
        <f aca="false">IF($B81&lt;=$B$6,$C81*($D$6-$B$6)*$G$6,$D81*$B$6*$G$6)</f>
        <v>0</v>
      </c>
      <c r="H81" s="65" t="n">
        <f aca="false">IF($B81&lt;=$C$6,$C81*($D$6-$C$6)*$H$6,$D81*$C$6*$H$6)</f>
        <v>0</v>
      </c>
      <c r="I81" s="66" t="n">
        <f aca="false">$F81+$G81+$H81</f>
        <v>0</v>
      </c>
      <c r="J81" s="59"/>
      <c r="K81" s="60" t="n">
        <f aca="false">$B81</f>
        <v>10.5</v>
      </c>
    </row>
  </sheetData>
  <sheetProtection sheet="false"/>
  <mergeCells count="1">
    <mergeCell ref="B2:I2"/>
  </mergeCells>
  <printOptions headings="false" gridLines="tru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Julia</cp:lastModifiedBy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